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 tabRatio="730"/>
  </bookViews>
  <sheets>
    <sheet name="24-25 Tuition" sheetId="24" r:id="rId1"/>
    <sheet name="24-25 DISTRICT INC UT,UC &amp;UF " sheetId="25" r:id="rId2"/>
    <sheet name="for web page" sheetId="28" r:id="rId3"/>
  </sheets>
  <definedNames>
    <definedName name="_xlnm.Print_Area" localSheetId="0">'24-25 Tuition'!$A$1:$AA$60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<sst xmlns="http://schemas.openxmlformats.org/spreadsheetml/2006/main" count="167" uniqueCount="75">
  <si>
    <t>EFFECTIVE for 2024-2025</t>
  </si>
  <si>
    <t>PIERCE COLLEGE  AA TUITION CHART</t>
  </si>
  <si>
    <t>THIS CHART DOES NOT REFLECT THE COMP FEE, TECHNOLOGY FEE OR COP FEE</t>
  </si>
  <si>
    <r>
      <rPr>
        <b/>
        <sz val="11"/>
        <rFont val="Arial"/>
        <charset val="134"/>
      </rPr>
      <t>RES  1/01                                                        NON-RESIDENT                   M</t>
    </r>
    <r>
      <rPr>
        <b/>
        <sz val="10"/>
        <rFont val="Arial"/>
        <charset val="134"/>
      </rPr>
      <t xml:space="preserve">ilitary/WA National Guard  </t>
    </r>
    <r>
      <rPr>
        <b/>
        <sz val="11"/>
        <rFont val="Arial"/>
        <charset val="134"/>
      </rPr>
      <t xml:space="preserve"> 1/09      Veteran ESSB5355   2/09</t>
    </r>
  </si>
  <si>
    <t xml:space="preserve">U.S. &amp; IMMIGRANT            NON-RESIDENT         TUITION WAIVER             2/29  </t>
  </si>
  <si>
    <t xml:space="preserve">OTHER  NON-RESIDENT       2/02  INTERNATIONAL STUDENT                                   2/35   </t>
  </si>
  <si>
    <t xml:space="preserve"> REFUGEE                  TUITION WAIVER                                                      2/23  </t>
  </si>
  <si>
    <t xml:space="preserve">      </t>
  </si>
  <si>
    <r>
      <rPr>
        <b/>
        <sz val="11"/>
        <rFont val="Arial"/>
        <charset val="134"/>
      </rPr>
      <t xml:space="preserve">   </t>
    </r>
    <r>
      <rPr>
        <b/>
        <sz val="10"/>
        <rFont val="Arial"/>
        <charset val="134"/>
      </rPr>
      <t xml:space="preserve">        </t>
    </r>
  </si>
  <si>
    <t/>
  </si>
  <si>
    <t>CREDIT</t>
  </si>
  <si>
    <t xml:space="preserve"> </t>
  </si>
  <si>
    <t>+G</t>
  </si>
  <si>
    <t>+M</t>
  </si>
  <si>
    <t>+H   +I</t>
  </si>
  <si>
    <t>19 Credits and  above (Running Start or other waivers paying separately for these credits)</t>
  </si>
  <si>
    <t>STUDENT TECHNOLOGY FEE</t>
  </si>
  <si>
    <t>STUDENT MATRICULATION FEE</t>
  </si>
  <si>
    <t>STUDENT TRANS AND SEC FEE</t>
  </si>
  <si>
    <t>STUDENT FACILITIES FEE</t>
  </si>
  <si>
    <t>LEARNING MGMNT SYS FEE</t>
  </si>
  <si>
    <t>$4.00 PER CR - MAX $48.00</t>
  </si>
  <si>
    <t>$2.50 PER CR - MAX $30.00</t>
  </si>
  <si>
    <t>$3.50 PER CR - MAX $42.00</t>
  </si>
  <si>
    <t>$3.50 PER CREDIT - NO MAX.</t>
  </si>
  <si>
    <t>Credits</t>
  </si>
  <si>
    <t>Tech Fee</t>
  </si>
  <si>
    <t>Comp Fee</t>
  </si>
  <si>
    <t>Fee</t>
  </si>
  <si>
    <t>COP Fee</t>
  </si>
  <si>
    <t xml:space="preserve"> 13 TO 18</t>
  </si>
  <si>
    <t>Apprenticeship  50% waiver at 1-10, 11, 18, and 19+rates</t>
  </si>
  <si>
    <t>Parent Education  $9.00 per credit (TL)</t>
  </si>
  <si>
    <t>HSTW (1/12)   $9.50 per credit (OH/T9)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</si>
  <si>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</si>
  <si>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</si>
  <si>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 xml:space="preserve">       2/29 Non-Resident attach "17" to each eligible item# (+C)</t>
  </si>
  <si>
    <t xml:space="preserve">Parent Education Rate $14.00 per credit </t>
  </si>
  <si>
    <t xml:space="preserve">ABE, ESL, &amp; GED  $25.00 per quarter </t>
  </si>
  <si>
    <t xml:space="preserve">     For ABE, ESL &amp; GED waiver, attach </t>
  </si>
  <si>
    <t xml:space="preserve">     fee pay status "32" to each eligible item #</t>
  </si>
  <si>
    <t xml:space="preserve">Athletic Tuition Waiver for 2024-25:  $397.70 --  resident use fee pay code 63 ; non-resident (2/29) attach 64 </t>
  </si>
  <si>
    <t>ELEARNING FEE $3.50 PER CREDIT</t>
  </si>
  <si>
    <t xml:space="preserve">Athletic Tuition Waiver Upper Level for 2024-25:  $636.28 --  resident use fee pay code 63 ; non-resident (2/29) attach 64 </t>
  </si>
  <si>
    <t>Pierce College District Tuition</t>
  </si>
  <si>
    <t>Tuition structure Effective 2024-2025</t>
  </si>
  <si>
    <t>Includes Comp, Tech and COP fees</t>
  </si>
  <si>
    <r>
      <rPr>
        <b/>
        <sz val="14"/>
        <rFont val="Arial"/>
        <charset val="134"/>
      </rPr>
      <t xml:space="preserve">RESIDENT </t>
    </r>
    <r>
      <rPr>
        <sz val="14"/>
        <rFont val="Arial"/>
        <charset val="134"/>
      </rPr>
      <t xml:space="preserve">TUITION RATES </t>
    </r>
  </si>
  <si>
    <t>RES TUITION</t>
  </si>
  <si>
    <t xml:space="preserve">STUDENT TECH FEE </t>
  </si>
  <si>
    <t>STUDENT MATROCULATION FEE</t>
  </si>
  <si>
    <t>STUDENT Trnsprt&amp; Security fee</t>
  </si>
  <si>
    <t>STUDENT FACILITIES FEES</t>
  </si>
  <si>
    <t>WA RESIDENT</t>
  </si>
  <si>
    <r>
      <rPr>
        <b/>
        <sz val="14"/>
        <rFont val="Arial"/>
        <charset val="134"/>
      </rPr>
      <t>U.S. &amp; IMMIGRANT NON-RESIDENT</t>
    </r>
    <r>
      <rPr>
        <sz val="10"/>
        <rFont val="Arial"/>
        <charset val="134"/>
      </rPr>
      <t xml:space="preserve">                                     </t>
    </r>
  </si>
  <si>
    <t xml:space="preserve">OTHER NON RESIDENT </t>
  </si>
  <si>
    <t>U.S./Immigr  Non-Res</t>
  </si>
  <si>
    <t xml:space="preserve"> OTHER         Non-Resident</t>
  </si>
  <si>
    <t>OTHER         Non-Resident</t>
  </si>
  <si>
    <t>Pierce College Fort Steilacoom and Puyallup</t>
  </si>
  <si>
    <t>PIERCE COLLEGE TUITION CHART</t>
  </si>
  <si>
    <t>Below are the tuition rates for the 2024-2025 academic year. The college reserves the right to change, without notice,</t>
  </si>
  <si>
    <t>any tuition and fees to comply with state or college regulations and policies.</t>
  </si>
  <si>
    <t>The admissions and registration offices have current information.</t>
  </si>
  <si>
    <t>DISTRICT TUITION TABLE</t>
  </si>
  <si>
    <t>(Includes Comprehensive, Technology, and Building fees)</t>
  </si>
  <si>
    <t>Total Credit</t>
  </si>
  <si>
    <t xml:space="preserve">WA State </t>
  </si>
  <si>
    <t>U.S./Immigrant</t>
  </si>
  <si>
    <t>Other Non-Resident</t>
  </si>
  <si>
    <t>Hours</t>
  </si>
  <si>
    <t>Resident</t>
  </si>
  <si>
    <t>Non-Resident</t>
  </si>
  <si>
    <t>&amp; International Student</t>
  </si>
  <si>
    <t>Tuition rates are subject to change by the Washington State Legislature and the College Board of Trustees.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</si>
</sst>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&quot;$&quot;#,##0.00"/>
  </numFmts>
  <fonts count="45">
    <font>
      <sz val="10"/>
      <name val="Arial"/>
      <charset val="134"/>
    </font>
    <font>
      <sz val="12"/>
      <name val="Arial"/>
      <charset val="134"/>
    </font>
    <font>
      <i/>
      <sz val="10"/>
      <name val="Arial"/>
      <charset val="134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0"/>
      <color rgb="FFFF0000"/>
      <name val="Arial"/>
      <charset val="134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name val="Arial"/>
      <charset val="134"/>
    </font>
    <font>
      <sz val="18"/>
      <name val="Arial"/>
      <charset val="134"/>
    </font>
    <font>
      <sz val="14"/>
      <name val="Arial"/>
      <charset val="134"/>
    </font>
    <font>
      <b/>
      <sz val="18"/>
      <name val="Times New Roman"/>
      <charset val="134"/>
    </font>
    <font>
      <b/>
      <sz val="14"/>
      <name val="Times New Roman"/>
      <charset val="134"/>
    </font>
    <font>
      <b/>
      <sz val="14"/>
      <name val="Arial"/>
      <charset val="134"/>
    </font>
    <font>
      <sz val="12"/>
      <name val="Times New Roman"/>
      <charset val="134"/>
    </font>
    <font>
      <sz val="11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b/>
      <sz val="11"/>
      <name val="Arial"/>
      <charset val="134"/>
    </font>
    <font>
      <sz val="10"/>
      <name val="Arial"/>
      <charset val="134"/>
    </font>
    <font>
      <b/>
      <sz val="16"/>
      <name val="Arial"/>
      <charset val="134"/>
    </font>
    <font>
      <sz val="10"/>
      <color indexed="10"/>
      <name val="Arial"/>
      <charset val="134"/>
    </font>
    <font>
      <b/>
      <sz val="10"/>
      <color indexed="10"/>
      <name val="Arial"/>
      <charset val="134"/>
    </font>
    <font>
      <b/>
      <sz val="12"/>
      <color indexed="1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5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7" borderId="1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15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6" fillId="9" borderId="15" applyNumberFormat="0" applyAlignment="0" applyProtection="0">
      <alignment vertical="center"/>
    </xf>
    <xf numFmtId="0" fontId="37" fillId="10" borderId="17" applyNumberForma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</cellStyleXfs>
  <cellXfs count="2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2" borderId="0" xfId="31" applyFont="1" applyAlignment="1">
      <alignment horizontal="left"/>
    </xf>
    <xf numFmtId="0" fontId="4" fillId="2" borderId="0" xfId="31" applyBorder="1" applyAlignment="1">
      <alignment horizontal="right"/>
    </xf>
    <xf numFmtId="0" fontId="4" fillId="2" borderId="0" xfId="31"/>
    <xf numFmtId="0" fontId="4" fillId="2" borderId="0" xfId="31" applyAlignment="1">
      <alignment horizontal="right"/>
    </xf>
    <xf numFmtId="0" fontId="4" fillId="2" borderId="0" xfId="31" applyAlignment="1">
      <alignment horizontal="center"/>
    </xf>
    <xf numFmtId="0" fontId="5" fillId="2" borderId="0" xfId="31" applyFont="1" applyAlignment="1">
      <alignment horizontal="left"/>
    </xf>
    <xf numFmtId="0" fontId="5" fillId="2" borderId="0" xfId="31" applyFont="1" applyBorder="1" applyAlignment="1">
      <alignment horizontal="right"/>
    </xf>
    <xf numFmtId="0" fontId="5" fillId="2" borderId="0" xfId="31" applyFont="1"/>
    <xf numFmtId="0" fontId="5" fillId="2" borderId="0" xfId="31" applyFont="1" applyAlignment="1">
      <alignment horizontal="right"/>
    </xf>
    <xf numFmtId="0" fontId="5" fillId="2" borderId="0" xfId="31" applyFont="1" applyAlignment="1">
      <alignment horizontal="center"/>
    </xf>
    <xf numFmtId="0" fontId="5" fillId="2" borderId="0" xfId="31" applyFont="1" applyAlignment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3" borderId="0" xfId="34" applyFont="1" applyAlignment="1"/>
    <xf numFmtId="0" fontId="7" fillId="3" borderId="0" xfId="34" applyFont="1" applyBorder="1" applyAlignment="1">
      <alignment horizontal="left"/>
    </xf>
    <xf numFmtId="0" fontId="5" fillId="3" borderId="0" xfId="34" applyFont="1"/>
    <xf numFmtId="0" fontId="5" fillId="3" borderId="0" xfId="34" applyFont="1" applyAlignment="1">
      <alignment horizontal="right"/>
    </xf>
    <xf numFmtId="0" fontId="4" fillId="3" borderId="0" xfId="34" applyAlignment="1">
      <alignment horizontal="left"/>
    </xf>
    <xf numFmtId="0" fontId="4" fillId="3" borderId="0" xfId="34" applyBorder="1" applyAlignment="1"/>
    <xf numFmtId="0" fontId="4" fillId="3" borderId="0" xfId="34"/>
    <xf numFmtId="0" fontId="4" fillId="3" borderId="0" xfId="34" applyAlignment="1">
      <alignment horizontal="right"/>
    </xf>
    <xf numFmtId="0" fontId="8" fillId="4" borderId="0" xfId="43" applyFont="1" applyAlignment="1">
      <alignment horizontal="center" vertical="top"/>
    </xf>
    <xf numFmtId="0" fontId="8" fillId="5" borderId="0" xfId="35" applyFont="1" applyBorder="1" applyAlignment="1">
      <alignment horizontal="center" vertical="top"/>
    </xf>
    <xf numFmtId="0" fontId="8" fillId="4" borderId="0" xfId="43" applyFont="1" applyAlignment="1">
      <alignment horizontal="center"/>
    </xf>
    <xf numFmtId="0" fontId="8" fillId="5" borderId="0" xfId="35" applyFont="1" applyAlignment="1">
      <alignment horizontal="center"/>
    </xf>
    <xf numFmtId="0" fontId="9" fillId="0" borderId="0" xfId="0" applyFont="1" applyAlignment="1">
      <alignment horizontal="center"/>
    </xf>
    <xf numFmtId="178" fontId="0" fillId="0" borderId="0" xfId="0" applyNumberFormat="1" applyBorder="1" applyAlignment="1">
      <alignment horizontal="right"/>
    </xf>
    <xf numFmtId="178" fontId="0" fillId="0" borderId="0" xfId="0" applyNumberFormat="1"/>
    <xf numFmtId="178" fontId="0" fillId="0" borderId="0" xfId="0" applyNumberFormat="1" applyAlignment="1"/>
    <xf numFmtId="0" fontId="9" fillId="6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/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" fillId="0" borderId="1" xfId="0" applyFont="1" applyBorder="1" applyAlignment="1">
      <alignment horizontal="center" wrapText="1"/>
    </xf>
    <xf numFmtId="0" fontId="16" fillId="0" borderId="0" xfId="0" applyFont="1"/>
    <xf numFmtId="44" fontId="1" fillId="0" borderId="2" xfId="2" applyFont="1" applyFill="1" applyBorder="1"/>
    <xf numFmtId="44" fontId="1" fillId="0" borderId="2" xfId="2" applyFont="1" applyBorder="1"/>
    <xf numFmtId="44" fontId="17" fillId="0" borderId="2" xfId="2" applyFont="1" applyBorder="1"/>
    <xf numFmtId="44" fontId="1" fillId="0" borderId="3" xfId="2" applyFont="1" applyBorder="1"/>
    <xf numFmtId="0" fontId="14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4" fontId="1" fillId="0" borderId="0" xfId="2" applyFont="1" applyBorder="1"/>
    <xf numFmtId="44" fontId="1" fillId="0" borderId="0" xfId="2" applyNumberFormat="1" applyFont="1" applyBorder="1" applyAlignment="1">
      <alignment horizontal="center"/>
    </xf>
    <xf numFmtId="44" fontId="1" fillId="0" borderId="0" xfId="2" applyFont="1" applyBorder="1" applyAlignment="1">
      <alignment horizontal="right"/>
    </xf>
    <xf numFmtId="0" fontId="1" fillId="0" borderId="0" xfId="0" applyFont="1" applyBorder="1"/>
    <xf numFmtId="44" fontId="1" fillId="0" borderId="5" xfId="2" applyFont="1" applyBorder="1"/>
    <xf numFmtId="44" fontId="1" fillId="0" borderId="5" xfId="2" applyNumberFormat="1" applyFont="1" applyBorder="1" applyAlignment="1">
      <alignment horizontal="center"/>
    </xf>
    <xf numFmtId="0" fontId="18" fillId="0" borderId="0" xfId="0" applyFont="1"/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44" fontId="1" fillId="0" borderId="0" xfId="2" applyFont="1" applyFill="1" applyBorder="1"/>
    <xf numFmtId="44" fontId="1" fillId="0" borderId="0" xfId="2" applyNumberFormat="1" applyFont="1" applyFill="1" applyBorder="1" applyAlignment="1">
      <alignment horizontal="center"/>
    </xf>
    <xf numFmtId="44" fontId="17" fillId="0" borderId="7" xfId="0" applyNumberFormat="1" applyFont="1" applyBorder="1"/>
    <xf numFmtId="44" fontId="17" fillId="0" borderId="8" xfId="0" applyNumberFormat="1" applyFont="1" applyBorder="1"/>
    <xf numFmtId="44" fontId="0" fillId="0" borderId="0" xfId="0" applyNumberFormat="1"/>
    <xf numFmtId="0" fontId="11" fillId="0" borderId="6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7" fillId="0" borderId="0" xfId="0" applyFont="1"/>
    <xf numFmtId="0" fontId="16" fillId="0" borderId="0" xfId="0" applyFont="1" applyAlignment="1"/>
    <xf numFmtId="0" fontId="19" fillId="0" borderId="0" xfId="0" applyFont="1" applyAlignment="1">
      <alignment horizontal="center" vertical="center" wrapText="1"/>
    </xf>
    <xf numFmtId="0" fontId="9" fillId="0" borderId="0" xfId="0" applyFont="1" applyAlignment="1"/>
    <xf numFmtId="0" fontId="0" fillId="0" borderId="0" xfId="0" applyBorder="1" applyAlignment="1"/>
    <xf numFmtId="0" fontId="0" fillId="0" borderId="0" xfId="0" applyAlignment="1"/>
    <xf numFmtId="44" fontId="20" fillId="0" borderId="0" xfId="2" applyAlignment="1"/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44" fontId="19" fillId="0" borderId="1" xfId="2" applyFont="1" applyBorder="1" applyAlignment="1">
      <alignment horizontal="center" vertical="center" wrapText="1"/>
    </xf>
    <xf numFmtId="44" fontId="19" fillId="0" borderId="4" xfId="2" applyFont="1" applyBorder="1" applyAlignment="1">
      <alignment horizontal="center" vertical="center" wrapText="1"/>
    </xf>
    <xf numFmtId="44" fontId="19" fillId="0" borderId="6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2" fillId="0" borderId="7" xfId="2" applyFont="1" applyBorder="1" applyAlignment="1">
      <alignment horizontal="center"/>
    </xf>
    <xf numFmtId="44" fontId="20" fillId="0" borderId="2" xfId="2" applyBorder="1" applyAlignment="1"/>
    <xf numFmtId="44" fontId="20" fillId="0" borderId="7" xfId="2" applyBorder="1" applyAlignment="1"/>
    <xf numFmtId="44" fontId="20" fillId="0" borderId="2" xfId="2" applyFont="1" applyBorder="1" applyAlignment="1"/>
    <xf numFmtId="44" fontId="20" fillId="0" borderId="7" xfId="2" applyFont="1" applyBorder="1" applyAlignment="1"/>
    <xf numFmtId="0" fontId="9" fillId="0" borderId="0" xfId="0" applyFont="1" applyBorder="1" applyAlignment="1">
      <alignment horizontal="center"/>
    </xf>
    <xf numFmtId="44" fontId="9" fillId="0" borderId="2" xfId="2" applyFont="1" applyBorder="1" applyAlignment="1"/>
    <xf numFmtId="44" fontId="9" fillId="0" borderId="7" xfId="2" applyFont="1" applyBorder="1" applyAlignment="1"/>
    <xf numFmtId="49" fontId="0" fillId="0" borderId="0" xfId="0" applyNumberFormat="1" applyBorder="1" applyAlignment="1">
      <alignment horizontal="center"/>
    </xf>
    <xf numFmtId="39" fontId="20" fillId="0" borderId="7" xfId="2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9" fontId="20" fillId="0" borderId="7" xfId="2" applyNumberFormat="1" applyFont="1" applyBorder="1" applyAlignment="1"/>
    <xf numFmtId="44" fontId="20" fillId="0" borderId="3" xfId="2" applyFont="1" applyBorder="1" applyAlignment="1"/>
    <xf numFmtId="0" fontId="0" fillId="0" borderId="5" xfId="0" applyBorder="1" applyAlignment="1">
      <alignment horizontal="center"/>
    </xf>
    <xf numFmtId="44" fontId="20" fillId="0" borderId="8" xfId="2" applyFont="1" applyBorder="1" applyAlignment="1"/>
    <xf numFmtId="44" fontId="22" fillId="0" borderId="3" xfId="2" applyFont="1" applyBorder="1" applyAlignment="1"/>
    <xf numFmtId="0" fontId="0" fillId="0" borderId="5" xfId="0" applyBorder="1" applyAlignment="1">
      <alignment horizontal="left"/>
    </xf>
    <xf numFmtId="44" fontId="20" fillId="0" borderId="5" xfId="2" applyFont="1" applyBorder="1" applyAlignment="1"/>
    <xf numFmtId="0" fontId="0" fillId="0" borderId="5" xfId="0" applyBorder="1" applyAlignment="1"/>
    <xf numFmtId="44" fontId="20" fillId="0" borderId="5" xfId="2" applyBorder="1" applyAlignment="1"/>
    <xf numFmtId="0" fontId="0" fillId="0" borderId="0" xfId="0" applyBorder="1" applyAlignment="1">
      <alignment horizontal="left"/>
    </xf>
    <xf numFmtId="44" fontId="20" fillId="0" borderId="0" xfId="2" applyFont="1" applyBorder="1" applyAlignment="1"/>
    <xf numFmtId="44" fontId="20" fillId="0" borderId="0" xfId="2" applyBorder="1" applyAlignment="1"/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44" fontId="9" fillId="0" borderId="0" xfId="2" applyFont="1" applyAlignment="1"/>
    <xf numFmtId="44" fontId="9" fillId="0" borderId="9" xfId="2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44" fontId="9" fillId="0" borderId="3" xfId="2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4" fontId="20" fillId="0" borderId="7" xfId="2" applyBorder="1" applyAlignment="1">
      <alignment horizontal="center"/>
    </xf>
    <xf numFmtId="44" fontId="20" fillId="0" borderId="2" xfId="2" applyBorder="1" applyAlignment="1">
      <alignment horizontal="center"/>
    </xf>
    <xf numFmtId="178" fontId="0" fillId="0" borderId="0" xfId="0" applyNumberFormat="1" applyBorder="1" applyAlignment="1">
      <alignment horizontal="center"/>
    </xf>
    <xf numFmtId="37" fontId="20" fillId="0" borderId="2" xfId="2" applyNumberFormat="1" applyBorder="1" applyAlignment="1">
      <alignment horizontal="center"/>
    </xf>
    <xf numFmtId="178" fontId="20" fillId="0" borderId="0" xfId="2" applyNumberFormat="1" applyBorder="1" applyAlignment="1">
      <alignment horizontal="center"/>
    </xf>
    <xf numFmtId="0" fontId="0" fillId="0" borderId="3" xfId="0" applyBorder="1" applyAlignment="1">
      <alignment horizontal="center"/>
    </xf>
    <xf numFmtId="178" fontId="20" fillId="0" borderId="5" xfId="2" applyNumberFormat="1" applyBorder="1" applyAlignment="1">
      <alignment horizontal="center"/>
    </xf>
    <xf numFmtId="44" fontId="20" fillId="0" borderId="8" xfId="2" applyBorder="1" applyAlignment="1"/>
    <xf numFmtId="0" fontId="0" fillId="0" borderId="5" xfId="0" applyBorder="1" applyAlignment="1">
      <alignment horizontal="right"/>
    </xf>
    <xf numFmtId="0" fontId="23" fillId="0" borderId="10" xfId="0" applyFont="1" applyBorder="1" applyAlignment="1">
      <alignment horizontal="left"/>
    </xf>
    <xf numFmtId="6" fontId="23" fillId="0" borderId="10" xfId="0" applyNumberFormat="1" applyFont="1" applyBorder="1" applyAlignment="1">
      <alignment horizontal="left"/>
    </xf>
    <xf numFmtId="0" fontId="23" fillId="0" borderId="0" xfId="0" applyFont="1" applyBorder="1" applyAlignment="1"/>
    <xf numFmtId="0" fontId="23" fillId="0" borderId="0" xfId="0" applyFont="1" applyAlignment="1">
      <alignment horizontal="left"/>
    </xf>
    <xf numFmtId="0" fontId="23" fillId="0" borderId="0" xfId="0" applyFont="1" applyAlignment="1"/>
    <xf numFmtId="44" fontId="23" fillId="0" borderId="0" xfId="2" applyFont="1" applyAlignment="1"/>
    <xf numFmtId="178" fontId="23" fillId="0" borderId="0" xfId="2" applyNumberFormat="1" applyFont="1" applyAlignment="1"/>
    <xf numFmtId="44" fontId="23" fillId="0" borderId="0" xfId="2" applyFont="1" applyAlignment="1">
      <alignment horizontal="right"/>
    </xf>
    <xf numFmtId="44" fontId="23" fillId="0" borderId="0" xfId="2" applyFont="1" applyBorder="1" applyAlignment="1"/>
    <xf numFmtId="17" fontId="23" fillId="0" borderId="0" xfId="0" applyNumberFormat="1" applyFont="1" applyAlignment="1"/>
    <xf numFmtId="0" fontId="2" fillId="0" borderId="0" xfId="0" applyFont="1" applyBorder="1" applyAlignment="1">
      <alignment horizontal="center"/>
    </xf>
    <xf numFmtId="0" fontId="0" fillId="0" borderId="7" xfId="0" applyBorder="1" applyAlignment="1"/>
    <xf numFmtId="44" fontId="20" fillId="0" borderId="0" xfId="2" applyBorder="1" applyAlignment="1">
      <alignment horizontal="center"/>
    </xf>
    <xf numFmtId="44" fontId="20" fillId="0" borderId="0" xfId="2" applyFont="1" applyBorder="1" applyAlignment="1">
      <alignment horizontal="center"/>
    </xf>
    <xf numFmtId="4" fontId="0" fillId="0" borderId="7" xfId="0" applyNumberFormat="1" applyBorder="1" applyAlignment="1"/>
    <xf numFmtId="44" fontId="9" fillId="0" borderId="0" xfId="2" applyFont="1" applyBorder="1" applyAlignment="1">
      <alignment horizontal="center"/>
    </xf>
    <xf numFmtId="4" fontId="9" fillId="0" borderId="7" xfId="0" applyNumberFormat="1" applyFont="1" applyBorder="1" applyAlignment="1"/>
    <xf numFmtId="4" fontId="20" fillId="0" borderId="7" xfId="0" applyNumberFormat="1" applyFont="1" applyBorder="1" applyAlignment="1"/>
    <xf numFmtId="49" fontId="20" fillId="0" borderId="0" xfId="0" applyNumberFormat="1" applyFont="1" applyBorder="1" applyAlignment="1">
      <alignment horizontal="center"/>
    </xf>
    <xf numFmtId="39" fontId="20" fillId="0" borderId="7" xfId="2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4" fontId="20" fillId="0" borderId="0" xfId="0" applyNumberFormat="1" applyFont="1" applyBorder="1" applyAlignment="1">
      <alignment horizontal="center"/>
    </xf>
    <xf numFmtId="44" fontId="22" fillId="0" borderId="5" xfId="0" applyNumberFormat="1" applyFont="1" applyBorder="1" applyAlignment="1">
      <alignment horizontal="center"/>
    </xf>
    <xf numFmtId="44" fontId="22" fillId="0" borderId="8" xfId="2" applyFont="1" applyBorder="1" applyAlignment="1"/>
    <xf numFmtId="0" fontId="0" fillId="0" borderId="8" xfId="0" applyBorder="1" applyAlignment="1"/>
    <xf numFmtId="44" fontId="9" fillId="0" borderId="10" xfId="2" applyFont="1" applyBorder="1" applyAlignment="1">
      <alignment horizontal="center" wrapText="1"/>
    </xf>
    <xf numFmtId="44" fontId="9" fillId="0" borderId="11" xfId="2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9" fillId="0" borderId="10" xfId="0" applyNumberFormat="1" applyFont="1" applyBorder="1" applyAlignment="1">
      <alignment horizontal="center" wrapText="1"/>
    </xf>
    <xf numFmtId="0" fontId="9" fillId="0" borderId="11" xfId="0" applyNumberFormat="1" applyFont="1" applyBorder="1" applyAlignment="1">
      <alignment horizontal="center" wrapText="1"/>
    </xf>
    <xf numFmtId="44" fontId="9" fillId="0" borderId="5" xfId="2" applyFont="1" applyBorder="1" applyAlignment="1">
      <alignment horizontal="center" wrapText="1"/>
    </xf>
    <xf numFmtId="44" fontId="9" fillId="0" borderId="8" xfId="2" applyFont="1" applyBorder="1" applyAlignment="1">
      <alignment horizontal="center" wrapText="1"/>
    </xf>
    <xf numFmtId="44" fontId="9" fillId="0" borderId="0" xfId="2" applyFont="1" applyBorder="1" applyAlignment="1"/>
    <xf numFmtId="0" fontId="20" fillId="0" borderId="7" xfId="0" applyFont="1" applyBorder="1" applyAlignment="1">
      <alignment horizontal="center"/>
    </xf>
    <xf numFmtId="44" fontId="20" fillId="0" borderId="7" xfId="2" applyNumberFormat="1" applyBorder="1" applyAlignment="1">
      <alignment horizontal="center"/>
    </xf>
    <xf numFmtId="44" fontId="20" fillId="0" borderId="7" xfId="2" applyBorder="1" applyAlignment="1">
      <alignment horizontal="right"/>
    </xf>
    <xf numFmtId="44" fontId="20" fillId="0" borderId="8" xfId="2" applyNumberFormat="1" applyBorder="1" applyAlignment="1">
      <alignment horizontal="center"/>
    </xf>
    <xf numFmtId="44" fontId="20" fillId="0" borderId="5" xfId="2" applyBorder="1" applyAlignment="1">
      <alignment horizontal="center"/>
    </xf>
    <xf numFmtId="44" fontId="20" fillId="0" borderId="5" xfId="2" applyBorder="1" applyAlignment="1">
      <alignment horizontal="right"/>
    </xf>
    <xf numFmtId="44" fontId="20" fillId="0" borderId="5" xfId="2" applyNumberFormat="1" applyBorder="1" applyAlignment="1">
      <alignment horizontal="center"/>
    </xf>
    <xf numFmtId="178" fontId="20" fillId="0" borderId="0" xfId="2" applyNumberFormat="1" applyAlignment="1">
      <alignment horizontal="center"/>
    </xf>
    <xf numFmtId="44" fontId="20" fillId="0" borderId="0" xfId="2" applyAlignment="1">
      <alignment horizontal="center"/>
    </xf>
    <xf numFmtId="0" fontId="23" fillId="0" borderId="0" xfId="0" applyFont="1" applyAlignment="1">
      <alignment horizontal="center"/>
    </xf>
    <xf numFmtId="44" fontId="24" fillId="0" borderId="0" xfId="2" applyFont="1" applyAlignment="1"/>
    <xf numFmtId="44" fontId="19" fillId="0" borderId="0" xfId="2" applyFont="1" applyAlignment="1">
      <alignment horizontal="center" vertical="center" wrapText="1"/>
    </xf>
    <xf numFmtId="44" fontId="19" fillId="0" borderId="0" xfId="2" applyFont="1" applyBorder="1" applyAlignment="1">
      <alignment horizontal="center" vertical="center" wrapText="1"/>
    </xf>
    <xf numFmtId="44" fontId="2" fillId="0" borderId="0" xfId="2" applyFont="1" applyBorder="1" applyAlignment="1">
      <alignment horizontal="center"/>
    </xf>
    <xf numFmtId="4" fontId="0" fillId="0" borderId="0" xfId="0" applyNumberFormat="1" applyAlignment="1"/>
    <xf numFmtId="44" fontId="20" fillId="0" borderId="0" xfId="2" applyFont="1" applyBorder="1" applyAlignment="1">
      <alignment horizontal="left"/>
    </xf>
    <xf numFmtId="4" fontId="0" fillId="0" borderId="0" xfId="0" applyNumberFormat="1" applyBorder="1" applyAlignment="1"/>
    <xf numFmtId="4" fontId="9" fillId="0" borderId="0" xfId="0" applyNumberFormat="1" applyFont="1" applyAlignment="1"/>
    <xf numFmtId="4" fontId="20" fillId="0" borderId="0" xfId="0" applyNumberFormat="1" applyFont="1" applyBorder="1" applyAlignment="1"/>
    <xf numFmtId="0" fontId="9" fillId="0" borderId="0" xfId="0" applyFont="1" applyBorder="1" applyAlignment="1"/>
    <xf numFmtId="4" fontId="20" fillId="0" borderId="0" xfId="0" applyNumberFormat="1" applyFont="1" applyAlignment="1"/>
    <xf numFmtId="0" fontId="20" fillId="0" borderId="0" xfId="0" applyFont="1" applyBorder="1" applyAlignment="1"/>
    <xf numFmtId="4" fontId="0" fillId="0" borderId="0" xfId="0" applyNumberFormat="1" applyAlignment="1">
      <alignment horizontal="right"/>
    </xf>
    <xf numFmtId="0" fontId="20" fillId="0" borderId="0" xfId="2" applyNumberFormat="1" applyFont="1" applyBorder="1" applyAlignment="1"/>
    <xf numFmtId="4" fontId="20" fillId="0" borderId="0" xfId="2" applyNumberFormat="1" applyFont="1" applyBorder="1" applyAlignment="1">
      <alignment horizontal="left"/>
    </xf>
    <xf numFmtId="39" fontId="20" fillId="0" borderId="0" xfId="2" applyNumberFormat="1" applyFont="1" applyBorder="1" applyAlignment="1">
      <alignment horizontal="right"/>
    </xf>
    <xf numFmtId="4" fontId="0" fillId="0" borderId="0" xfId="0" applyNumberFormat="1" applyBorder="1" applyAlignment="1">
      <alignment horizontal="left"/>
    </xf>
    <xf numFmtId="4" fontId="9" fillId="0" borderId="0" xfId="0" applyNumberFormat="1" applyFont="1" applyAlignment="1">
      <alignment horizontal="right"/>
    </xf>
    <xf numFmtId="4" fontId="20" fillId="0" borderId="0" xfId="0" applyNumberFormat="1" applyFont="1" applyBorder="1" applyAlignment="1">
      <alignment horizontal="left"/>
    </xf>
    <xf numFmtId="2" fontId="0" fillId="0" borderId="7" xfId="0" applyNumberFormat="1" applyBorder="1" applyAlignment="1"/>
    <xf numFmtId="39" fontId="9" fillId="0" borderId="0" xfId="2" applyNumberFormat="1" applyFont="1" applyBorder="1" applyAlignment="1"/>
    <xf numFmtId="2" fontId="20" fillId="0" borderId="7" xfId="0" applyNumberFormat="1" applyFont="1" applyBorder="1" applyAlignment="1"/>
    <xf numFmtId="39" fontId="20" fillId="0" borderId="0" xfId="2" applyNumberFormat="1" applyFont="1" applyBorder="1" applyAlignment="1"/>
    <xf numFmtId="39" fontId="20" fillId="0" borderId="0" xfId="2" applyNumberFormat="1" applyBorder="1" applyAlignment="1"/>
    <xf numFmtId="44" fontId="20" fillId="0" borderId="3" xfId="2" applyBorder="1" applyAlignment="1"/>
    <xf numFmtId="0" fontId="9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0" xfId="0" applyFont="1" applyAlignment="1">
      <alignment horizontal="right"/>
    </xf>
    <xf numFmtId="44" fontId="23" fillId="0" borderId="0" xfId="2" applyFont="1" applyAlignment="1">
      <alignment horizontal="left"/>
    </xf>
    <xf numFmtId="44" fontId="20" fillId="0" borderId="0" xfId="2" applyAlignment="1">
      <alignment horizontal="right"/>
    </xf>
    <xf numFmtId="44" fontId="22" fillId="0" borderId="0" xfId="2" applyFont="1" applyAlignment="1"/>
    <xf numFmtId="0" fontId="22" fillId="0" borderId="0" xfId="0" applyFont="1" applyAlignment="1"/>
    <xf numFmtId="44" fontId="23" fillId="0" borderId="0" xfId="2" applyNumberFormat="1" applyFont="1" applyAlignment="1"/>
    <xf numFmtId="44" fontId="9" fillId="0" borderId="0" xfId="2" applyFont="1" applyBorder="1" applyAlignment="1">
      <alignment horizontal="center" vertical="center" wrapText="1"/>
    </xf>
    <xf numFmtId="2" fontId="0" fillId="0" borderId="0" xfId="0" applyNumberFormat="1" applyBorder="1" applyAlignment="1"/>
    <xf numFmtId="2" fontId="9" fillId="0" borderId="0" xfId="0" applyNumberFormat="1" applyFont="1" applyBorder="1" applyAlignment="1"/>
    <xf numFmtId="2" fontId="20" fillId="0" borderId="0" xfId="0" applyNumberFormat="1" applyFont="1" applyBorder="1" applyAlignment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4" fontId="20" fillId="0" borderId="0" xfId="2" applyBorder="1" applyAlignment="1">
      <alignment horizontal="right"/>
    </xf>
    <xf numFmtId="44" fontId="20" fillId="0" borderId="7" xfId="2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44" fontId="2" fillId="0" borderId="2" xfId="2" applyFont="1" applyBorder="1" applyAlignment="1" quotePrefix="1">
      <alignment horizontal="center"/>
    </xf>
    <xf numFmtId="44" fontId="20" fillId="0" borderId="0" xfId="2" applyFont="1" applyBorder="1" applyAlignment="1" quotePrefix="1">
      <alignment horizontal="center"/>
    </xf>
    <xf numFmtId="44" fontId="20" fillId="0" borderId="0" xfId="2" applyFont="1" applyBorder="1" applyAlignment="1" quotePrefix="1">
      <alignment horizontal="left"/>
    </xf>
    <xf numFmtId="49" fontId="0" fillId="0" borderId="0" xfId="0" applyNumberFormat="1" applyBorder="1" applyAlignment="1" quotePrefix="1">
      <alignment horizontal="center"/>
    </xf>
    <xf numFmtId="49" fontId="20" fillId="0" borderId="0" xfId="0" applyNumberFormat="1" applyFont="1" applyBorder="1" applyAlignment="1" quotePrefix="1">
      <alignment horizontal="center"/>
    </xf>
    <xf numFmtId="0" fontId="20" fillId="0" borderId="0" xfId="2" applyNumberFormat="1" applyFont="1" applyBorder="1" applyAlignment="1" quotePrefix="1"/>
    <xf numFmtId="0" fontId="9" fillId="0" borderId="3" xfId="0" applyFont="1" applyBorder="1" applyAlignment="1" quotePrefix="1">
      <alignment horizontal="center" wrapText="1"/>
    </xf>
    <xf numFmtId="44" fontId="9" fillId="0" borderId="3" xfId="2" applyFont="1" applyBorder="1" applyAlignment="1" quotePrefix="1">
      <alignment horizont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65"/>
  <sheetViews>
    <sheetView tabSelected="1" topLeftCell="A31" workbookViewId="0">
      <selection activeCell="F65" sqref="F65"/>
    </sheetView>
  </sheetViews>
  <sheetFormatPr defaultColWidth="9.28703703703704" defaultRowHeight="13.2"/>
  <cols>
    <col min="1" max="1" width="8.28703703703704" style="85" customWidth="1"/>
    <col min="2" max="2" width="10.5740740740741" style="86" customWidth="1"/>
    <col min="3" max="3" width="3.71296296296296" style="3" hidden="1" customWidth="1"/>
    <col min="4" max="5" width="5.71296296296296" style="3" customWidth="1"/>
    <col min="6" max="6" width="12" style="86" customWidth="1"/>
    <col min="7" max="7" width="1.71296296296296" style="85" customWidth="1"/>
    <col min="8" max="8" width="10.5740740740741" style="86" customWidth="1"/>
    <col min="9" max="9" width="4.57407407407407" style="3" hidden="1" customWidth="1"/>
    <col min="10" max="10" width="5.71296296296296" style="3" customWidth="1"/>
    <col min="11" max="11" width="10.5740740740741" style="86" customWidth="1"/>
    <col min="12" max="12" width="1.71296296296296" style="85" customWidth="1"/>
    <col min="13" max="13" width="10.5740740740741" style="86" customWidth="1"/>
    <col min="14" max="14" width="6.28703703703704" style="3" hidden="1" customWidth="1"/>
    <col min="15" max="15" width="5.71296296296296" style="3" customWidth="1"/>
    <col min="16" max="16" width="10.712962962963" style="85" customWidth="1"/>
    <col min="17" max="17" width="1.71296296296296" style="85" customWidth="1"/>
    <col min="18" max="18" width="10.5740740740741" style="86" customWidth="1"/>
    <col min="19" max="19" width="6.28703703703704" style="86" customWidth="1"/>
    <col min="20" max="20" width="10.712962962963" style="85" customWidth="1"/>
    <col min="21" max="21" width="1.28703703703704" style="85" customWidth="1"/>
    <col min="22" max="22" width="3" style="85" customWidth="1"/>
    <col min="23" max="23" width="5.71296296296296" style="85" customWidth="1"/>
    <col min="24" max="24" width="26.5740740740741" style="85" customWidth="1"/>
    <col min="25" max="25" width="9.57407407407407" style="85" customWidth="1"/>
    <col min="26" max="26" width="1.28703703703704" style="85" customWidth="1"/>
    <col min="27" max="27" width="10.5740740740741" style="85" customWidth="1"/>
    <col min="28" max="28" width="9.57407407407407" style="85" customWidth="1"/>
    <col min="29" max="29" width="9.28703703703704" style="85" customWidth="1"/>
    <col min="30" max="30" width="0.287037037037037" style="85" customWidth="1"/>
    <col min="31" max="31" width="9.28703703703704" style="85"/>
    <col min="32" max="32" width="3.42592592592593" style="85" customWidth="1"/>
    <col min="33" max="16384" width="9.28703703703704" style="85"/>
  </cols>
  <sheetData>
    <row r="1" ht="18.75" customHeight="1" spans="1:27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="81" customFormat="1" ht="15" customHeight="1" spans="1:24">
      <c r="A2" s="88" t="s">
        <v>1</v>
      </c>
      <c r="B2" s="89"/>
      <c r="C2" s="89"/>
      <c r="D2" s="89"/>
      <c r="E2" s="89"/>
      <c r="F2" s="89"/>
      <c r="G2" s="89"/>
      <c r="H2" s="89"/>
      <c r="I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="81" customFormat="1" ht="12" customHeight="1" spans="1:24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ht="10.15" customHeight="1" spans="24:27">
      <c r="X4" s="84"/>
      <c r="Y4" s="84"/>
      <c r="Z4" s="84"/>
      <c r="AA4" s="84"/>
    </row>
    <row r="5" s="82" customFormat="1" ht="102" customHeight="1" spans="1:35">
      <c r="A5" s="90"/>
      <c r="B5" s="91" t="s">
        <v>3</v>
      </c>
      <c r="C5" s="92"/>
      <c r="D5" s="92"/>
      <c r="E5" s="92"/>
      <c r="F5" s="93"/>
      <c r="H5" s="91" t="s">
        <v>4</v>
      </c>
      <c r="I5" s="92"/>
      <c r="J5" s="92"/>
      <c r="K5" s="93"/>
      <c r="M5" s="91" t="s">
        <v>5</v>
      </c>
      <c r="N5" s="92"/>
      <c r="O5" s="92"/>
      <c r="P5" s="93"/>
      <c r="Q5" s="182"/>
      <c r="R5" s="91" t="s">
        <v>6</v>
      </c>
      <c r="S5" s="92"/>
      <c r="T5" s="93"/>
      <c r="U5" s="183"/>
      <c r="V5" s="183" t="s">
        <v>7</v>
      </c>
      <c r="W5" s="183"/>
      <c r="X5" s="183"/>
      <c r="Y5" s="183"/>
      <c r="Z5" s="183" t="s">
        <v>8</v>
      </c>
      <c r="AA5" s="214"/>
      <c r="AB5" s="90"/>
      <c r="AC5" s="183" t="s">
        <v>7</v>
      </c>
      <c r="AD5" s="183"/>
      <c r="AE5" s="183"/>
      <c r="AF5" s="183"/>
      <c r="AG5" s="183" t="s">
        <v>8</v>
      </c>
      <c r="AH5" s="214"/>
      <c r="AI5" s="214"/>
    </row>
    <row r="6" ht="0.75" customHeight="1" spans="1:35">
      <c r="A6" s="84"/>
      <c r="B6" s="224" t="s">
        <v>9</v>
      </c>
      <c r="C6" s="95"/>
      <c r="D6" s="95"/>
      <c r="E6" s="95"/>
      <c r="F6" s="96"/>
      <c r="H6" s="94"/>
      <c r="I6" s="148"/>
      <c r="J6" s="148"/>
      <c r="K6" s="96"/>
      <c r="M6" s="94"/>
      <c r="N6" s="95"/>
      <c r="O6" s="95"/>
      <c r="P6" s="149"/>
      <c r="R6" s="94"/>
      <c r="S6" s="184"/>
      <c r="T6" s="149"/>
      <c r="U6" s="84"/>
      <c r="V6" s="148"/>
      <c r="W6" s="148"/>
      <c r="X6" s="84"/>
      <c r="Y6" s="84"/>
      <c r="Z6" s="184"/>
      <c r="AA6" s="84"/>
      <c r="AB6" s="84"/>
      <c r="AC6" s="148"/>
      <c r="AD6" s="148"/>
      <c r="AE6" s="84"/>
      <c r="AF6" s="84"/>
      <c r="AG6" s="184"/>
      <c r="AH6" s="117"/>
      <c r="AI6" s="84"/>
    </row>
    <row r="7" spans="1:35">
      <c r="A7" s="95" t="s">
        <v>10</v>
      </c>
      <c r="B7" s="97"/>
      <c r="C7" s="95"/>
      <c r="D7" s="95"/>
      <c r="E7" s="95"/>
      <c r="F7" s="98"/>
      <c r="H7" s="97"/>
      <c r="I7" s="95"/>
      <c r="J7" s="95"/>
      <c r="K7" s="98"/>
      <c r="M7" s="97"/>
      <c r="N7" s="95"/>
      <c r="P7" s="149"/>
      <c r="R7" s="97"/>
      <c r="S7" s="119"/>
      <c r="T7" s="149"/>
      <c r="U7" s="84"/>
      <c r="V7" s="84"/>
      <c r="W7" s="84"/>
      <c r="X7" s="84"/>
      <c r="Y7" s="84"/>
      <c r="Z7" s="119"/>
      <c r="AA7" s="215"/>
      <c r="AB7" s="84"/>
      <c r="AC7" s="84"/>
      <c r="AD7" s="84"/>
      <c r="AE7" s="84"/>
      <c r="AF7" s="84"/>
      <c r="AG7" s="119"/>
      <c r="AH7" s="117"/>
      <c r="AI7" s="215"/>
    </row>
    <row r="8" spans="1:35">
      <c r="A8" s="95">
        <v>1</v>
      </c>
      <c r="B8" s="99">
        <v>127.59</v>
      </c>
      <c r="C8" s="95"/>
      <c r="D8" s="95" t="s">
        <v>11</v>
      </c>
      <c r="E8" s="95"/>
      <c r="F8" s="100"/>
      <c r="H8" s="99">
        <v>145.79</v>
      </c>
      <c r="I8" s="150"/>
      <c r="J8" s="225" t="s">
        <v>11</v>
      </c>
      <c r="K8" s="98"/>
      <c r="M8" s="99">
        <v>328.13</v>
      </c>
      <c r="N8" s="95"/>
      <c r="O8" s="95" t="s">
        <v>11</v>
      </c>
      <c r="P8" s="152"/>
      <c r="Q8" s="185"/>
      <c r="R8" s="99">
        <v>127.59</v>
      </c>
      <c r="S8" s="226" t="s">
        <v>11</v>
      </c>
      <c r="T8" s="152"/>
      <c r="U8" s="187"/>
      <c r="V8" s="118"/>
      <c r="W8" s="118"/>
      <c r="X8" s="84"/>
      <c r="Y8" s="84"/>
      <c r="Z8" s="118"/>
      <c r="AA8" s="215"/>
      <c r="AB8" s="84"/>
      <c r="AC8" s="118"/>
      <c r="AD8" s="118"/>
      <c r="AE8" s="84"/>
      <c r="AF8" s="84"/>
      <c r="AG8" s="118"/>
      <c r="AH8" s="117"/>
      <c r="AI8" s="215"/>
    </row>
    <row r="9" spans="1:35">
      <c r="A9" s="95">
        <v>2</v>
      </c>
      <c r="B9" s="99">
        <f>SUM(B8*2)</f>
        <v>255.18</v>
      </c>
      <c r="C9" s="95"/>
      <c r="D9" s="95"/>
      <c r="E9" s="95"/>
      <c r="F9" s="100"/>
      <c r="H9" s="99">
        <f>SUM(H8*2)</f>
        <v>291.58</v>
      </c>
      <c r="I9" s="150"/>
      <c r="J9" s="150"/>
      <c r="K9" s="98"/>
      <c r="M9" s="99">
        <f>SUM(M8*2)</f>
        <v>656.26</v>
      </c>
      <c r="N9" s="95"/>
      <c r="O9" s="95"/>
      <c r="P9" s="152"/>
      <c r="Q9" s="185"/>
      <c r="R9" s="99">
        <f>R8*2</f>
        <v>255.18</v>
      </c>
      <c r="S9" s="118"/>
      <c r="T9" s="152"/>
      <c r="U9" s="187"/>
      <c r="V9" s="118"/>
      <c r="W9" s="119"/>
      <c r="X9" s="84"/>
      <c r="Y9" s="84"/>
      <c r="Z9" s="118"/>
      <c r="AA9" s="215"/>
      <c r="AB9" s="84"/>
      <c r="AC9" s="118"/>
      <c r="AD9" s="119"/>
      <c r="AE9" s="84"/>
      <c r="AF9" s="84"/>
      <c r="AG9" s="118"/>
      <c r="AH9" s="117"/>
      <c r="AI9" s="215"/>
    </row>
    <row r="10" spans="1:35">
      <c r="A10" s="95">
        <v>3</v>
      </c>
      <c r="B10" s="99">
        <f>SUM(B8*3)</f>
        <v>382.77</v>
      </c>
      <c r="C10" s="95"/>
      <c r="D10" s="95"/>
      <c r="E10" s="95"/>
      <c r="F10" s="100"/>
      <c r="H10" s="99">
        <f>SUM(H8*3)</f>
        <v>437.37</v>
      </c>
      <c r="I10" s="151"/>
      <c r="J10" s="151"/>
      <c r="K10" s="98"/>
      <c r="M10" s="99">
        <f>SUM(M8*3)</f>
        <v>984.39</v>
      </c>
      <c r="N10" s="95"/>
      <c r="O10" s="95"/>
      <c r="P10" s="152"/>
      <c r="Q10" s="185"/>
      <c r="R10" s="99">
        <f>R8*3</f>
        <v>382.77</v>
      </c>
      <c r="S10" s="118"/>
      <c r="T10" s="152"/>
      <c r="U10" s="187"/>
      <c r="V10" s="118"/>
      <c r="W10" s="118"/>
      <c r="X10" s="84"/>
      <c r="Y10" s="84"/>
      <c r="Z10" s="118"/>
      <c r="AA10" s="215"/>
      <c r="AB10" s="84"/>
      <c r="AC10" s="118"/>
      <c r="AD10" s="118"/>
      <c r="AE10" s="84"/>
      <c r="AF10" s="84"/>
      <c r="AG10" s="118"/>
      <c r="AH10" s="117"/>
      <c r="AI10" s="215"/>
    </row>
    <row r="11" spans="1:35">
      <c r="A11" s="95">
        <v>4</v>
      </c>
      <c r="B11" s="99">
        <f>SUM(B8*4)</f>
        <v>510.36</v>
      </c>
      <c r="C11" s="95"/>
      <c r="D11" s="95"/>
      <c r="E11" s="95"/>
      <c r="F11" s="100"/>
      <c r="H11" s="99">
        <f>SUM(H8*4)</f>
        <v>583.16</v>
      </c>
      <c r="I11" s="151"/>
      <c r="J11" s="151"/>
      <c r="K11" s="98"/>
      <c r="M11" s="99">
        <f>SUM(M8*4)</f>
        <v>1312.52</v>
      </c>
      <c r="N11" s="95"/>
      <c r="O11" s="95"/>
      <c r="P11" s="152"/>
      <c r="Q11" s="185"/>
      <c r="R11" s="99">
        <f>R8*4</f>
        <v>510.36</v>
      </c>
      <c r="S11" s="118"/>
      <c r="T11" s="152"/>
      <c r="U11" s="187"/>
      <c r="V11" s="118"/>
      <c r="W11" s="118"/>
      <c r="X11" s="84"/>
      <c r="Y11" s="84"/>
      <c r="Z11" s="118"/>
      <c r="AA11" s="215"/>
      <c r="AB11" s="84"/>
      <c r="AC11" s="118"/>
      <c r="AD11" s="118"/>
      <c r="AE11" s="84"/>
      <c r="AF11" s="84"/>
      <c r="AG11" s="118"/>
      <c r="AH11" s="117"/>
      <c r="AI11" s="215"/>
    </row>
    <row r="12" spans="1:35">
      <c r="A12" s="95">
        <v>5</v>
      </c>
      <c r="B12" s="99">
        <f>SUM(B8*5)</f>
        <v>637.95</v>
      </c>
      <c r="C12" s="95"/>
      <c r="D12" s="95"/>
      <c r="E12" s="95"/>
      <c r="F12" s="100"/>
      <c r="H12" s="99">
        <f>SUM(H8*5)</f>
        <v>728.95</v>
      </c>
      <c r="I12" s="151"/>
      <c r="J12" s="151"/>
      <c r="K12" s="98"/>
      <c r="M12" s="99">
        <f>SUM(M8*5)</f>
        <v>1640.65</v>
      </c>
      <c r="N12" s="95"/>
      <c r="O12" s="95"/>
      <c r="P12" s="152"/>
      <c r="Q12" s="185"/>
      <c r="R12" s="99">
        <f>R8*5</f>
        <v>637.95</v>
      </c>
      <c r="S12" s="118"/>
      <c r="T12" s="152"/>
      <c r="U12" s="187"/>
      <c r="V12" s="118"/>
      <c r="W12" s="118"/>
      <c r="X12" s="84"/>
      <c r="Y12" s="84"/>
      <c r="Z12" s="118"/>
      <c r="AA12" s="215"/>
      <c r="AB12" s="84"/>
      <c r="AC12" s="118"/>
      <c r="AD12" s="118"/>
      <c r="AE12" s="84"/>
      <c r="AF12" s="84"/>
      <c r="AG12" s="118"/>
      <c r="AH12" s="117"/>
      <c r="AI12" s="215"/>
    </row>
    <row r="13" spans="1:35">
      <c r="A13" s="95">
        <v>6</v>
      </c>
      <c r="B13" s="99">
        <f>SUM(B8*6)</f>
        <v>765.54</v>
      </c>
      <c r="C13" s="95"/>
      <c r="D13" s="95"/>
      <c r="E13" s="95"/>
      <c r="F13" s="100"/>
      <c r="H13" s="99">
        <f>SUM(H8*6)</f>
        <v>874.74</v>
      </c>
      <c r="I13" s="151"/>
      <c r="J13" s="151"/>
      <c r="K13" s="98"/>
      <c r="M13" s="99">
        <f>SUM(M8*6)</f>
        <v>1968.78</v>
      </c>
      <c r="N13" s="95"/>
      <c r="O13" s="95"/>
      <c r="P13" s="152"/>
      <c r="Q13" s="185"/>
      <c r="R13" s="99">
        <f>R8*6</f>
        <v>765.54</v>
      </c>
      <c r="S13" s="118"/>
      <c r="T13" s="152"/>
      <c r="U13" s="187"/>
      <c r="V13" s="118"/>
      <c r="W13" s="118"/>
      <c r="X13" s="84"/>
      <c r="Y13" s="84"/>
      <c r="Z13" s="118"/>
      <c r="AA13" s="215"/>
      <c r="AB13" s="84"/>
      <c r="AC13" s="118"/>
      <c r="AD13" s="118"/>
      <c r="AE13" s="84"/>
      <c r="AF13" s="84"/>
      <c r="AG13" s="118"/>
      <c r="AH13" s="117"/>
      <c r="AI13" s="215"/>
    </row>
    <row r="14" spans="1:35">
      <c r="A14" s="95">
        <v>7</v>
      </c>
      <c r="B14" s="99">
        <f>SUM(B8*7)</f>
        <v>893.13</v>
      </c>
      <c r="C14" s="95"/>
      <c r="D14" s="95"/>
      <c r="E14" s="95"/>
      <c r="F14" s="100"/>
      <c r="H14" s="99">
        <f>SUM(H8*7)</f>
        <v>1020.53</v>
      </c>
      <c r="I14" s="151"/>
      <c r="J14" s="151"/>
      <c r="K14" s="98"/>
      <c r="M14" s="99">
        <f>SUM(M8*7)</f>
        <v>2296.91</v>
      </c>
      <c r="N14" s="95"/>
      <c r="O14" s="95"/>
      <c r="P14" s="152"/>
      <c r="Q14" s="185"/>
      <c r="R14" s="99">
        <f>R8*7</f>
        <v>893.13</v>
      </c>
      <c r="S14" s="118"/>
      <c r="T14" s="152"/>
      <c r="U14" s="187"/>
      <c r="V14" s="118"/>
      <c r="W14" s="118"/>
      <c r="X14" s="84"/>
      <c r="Y14" s="84"/>
      <c r="Z14" s="118"/>
      <c r="AA14" s="215"/>
      <c r="AB14" s="84"/>
      <c r="AC14" s="118"/>
      <c r="AD14" s="118"/>
      <c r="AE14" s="84"/>
      <c r="AF14" s="84"/>
      <c r="AG14" s="118"/>
      <c r="AH14" s="117"/>
      <c r="AI14" s="215"/>
    </row>
    <row r="15" spans="1:35">
      <c r="A15" s="95">
        <v>8</v>
      </c>
      <c r="B15" s="99">
        <f>SUM(B8*8)</f>
        <v>1020.72</v>
      </c>
      <c r="C15" s="95"/>
      <c r="D15" s="95"/>
      <c r="E15" s="95"/>
      <c r="F15" s="100"/>
      <c r="H15" s="99">
        <f>SUM(H8*8)</f>
        <v>1166.32</v>
      </c>
      <c r="I15" s="151"/>
      <c r="J15" s="151"/>
      <c r="K15" s="98"/>
      <c r="M15" s="99">
        <f>SUM(M8*8)</f>
        <v>2625.04</v>
      </c>
      <c r="N15" s="95"/>
      <c r="O15" s="95"/>
      <c r="P15" s="152"/>
      <c r="Q15" s="185"/>
      <c r="R15" s="99">
        <f>R8*8</f>
        <v>1020.72</v>
      </c>
      <c r="S15" s="118"/>
      <c r="T15" s="152"/>
      <c r="U15" s="187"/>
      <c r="V15" s="118"/>
      <c r="W15" s="118"/>
      <c r="X15" s="84"/>
      <c r="Y15" s="84"/>
      <c r="Z15" s="118"/>
      <c r="AA15" s="215"/>
      <c r="AB15" s="84"/>
      <c r="AC15" s="118"/>
      <c r="AD15" s="118"/>
      <c r="AE15" s="84"/>
      <c r="AF15" s="84"/>
      <c r="AG15" s="118"/>
      <c r="AH15" s="117"/>
      <c r="AI15" s="215"/>
    </row>
    <row r="16" spans="1:35">
      <c r="A16" s="95">
        <v>9</v>
      </c>
      <c r="B16" s="99">
        <f>SUM(B8*9)</f>
        <v>1148.31</v>
      </c>
      <c r="C16" s="95"/>
      <c r="D16" s="95"/>
      <c r="E16" s="95"/>
      <c r="F16" s="100"/>
      <c r="H16" s="99">
        <f>SUM(H8*9)</f>
        <v>1312.11</v>
      </c>
      <c r="I16" s="151"/>
      <c r="J16" s="151"/>
      <c r="K16" s="98"/>
      <c r="M16" s="99">
        <f>SUM(M8*9)</f>
        <v>2953.17</v>
      </c>
      <c r="N16" s="95"/>
      <c r="O16" s="95"/>
      <c r="P16" s="152"/>
      <c r="Q16" s="185"/>
      <c r="R16" s="99">
        <f>R8*9</f>
        <v>1148.31</v>
      </c>
      <c r="S16" s="118"/>
      <c r="T16" s="152"/>
      <c r="U16" s="187"/>
      <c r="V16" s="118"/>
      <c r="W16" s="118"/>
      <c r="X16" s="84"/>
      <c r="Y16" s="84"/>
      <c r="Z16" s="118"/>
      <c r="AA16" s="215"/>
      <c r="AB16" s="84"/>
      <c r="AC16" s="118"/>
      <c r="AD16" s="118"/>
      <c r="AE16" s="84"/>
      <c r="AF16" s="84"/>
      <c r="AG16" s="118"/>
      <c r="AH16" s="117"/>
      <c r="AI16" s="215"/>
    </row>
    <row r="17" s="83" customFormat="1" spans="1:35">
      <c r="A17" s="101">
        <v>10</v>
      </c>
      <c r="B17" s="99">
        <f>SUM(B8*10)</f>
        <v>1275.9</v>
      </c>
      <c r="C17" s="101"/>
      <c r="D17" s="101"/>
      <c r="E17" s="101"/>
      <c r="F17" s="100"/>
      <c r="H17" s="99">
        <f>SUM(H8*10)</f>
        <v>1457.9</v>
      </c>
      <c r="I17" s="153"/>
      <c r="J17" s="153"/>
      <c r="K17" s="103"/>
      <c r="M17" s="99">
        <f>SUM(M8*10)</f>
        <v>3281.3</v>
      </c>
      <c r="N17" s="101"/>
      <c r="O17" s="101"/>
      <c r="P17" s="154"/>
      <c r="Q17" s="188"/>
      <c r="R17" s="99">
        <f>R8*10</f>
        <v>1275.9</v>
      </c>
      <c r="S17" s="118"/>
      <c r="T17" s="155"/>
      <c r="U17" s="189"/>
      <c r="V17" s="118"/>
      <c r="W17" s="118"/>
      <c r="X17" s="190"/>
      <c r="Y17" s="190"/>
      <c r="Z17" s="118"/>
      <c r="AA17" s="216"/>
      <c r="AB17" s="190"/>
      <c r="AC17" s="118"/>
      <c r="AD17" s="118"/>
      <c r="AE17" s="190"/>
      <c r="AF17" s="190"/>
      <c r="AG17" s="118"/>
      <c r="AH17" s="222"/>
      <c r="AI17" s="216"/>
    </row>
    <row r="18" s="83" customFormat="1" spans="1:35">
      <c r="A18" s="101"/>
      <c r="B18" s="102"/>
      <c r="C18" s="101"/>
      <c r="D18" s="101"/>
      <c r="E18" s="101"/>
      <c r="F18" s="103"/>
      <c r="H18" s="102"/>
      <c r="I18" s="153"/>
      <c r="J18" s="153"/>
      <c r="K18" s="103"/>
      <c r="M18" s="99"/>
      <c r="N18" s="107"/>
      <c r="O18" s="107"/>
      <c r="P18" s="155"/>
      <c r="Q18" s="191"/>
      <c r="R18" s="102"/>
      <c r="S18" s="170"/>
      <c r="T18" s="155"/>
      <c r="U18" s="189"/>
      <c r="V18" s="118"/>
      <c r="W18" s="118"/>
      <c r="X18" s="192"/>
      <c r="Y18" s="190"/>
      <c r="Z18" s="170"/>
      <c r="AA18" s="216"/>
      <c r="AB18" s="190"/>
      <c r="AC18" s="118"/>
      <c r="AD18" s="118"/>
      <c r="AE18" s="192"/>
      <c r="AF18" s="190"/>
      <c r="AG18" s="170"/>
      <c r="AH18" s="222"/>
      <c r="AI18" s="216"/>
    </row>
    <row r="19" spans="1:35">
      <c r="A19" s="95">
        <v>11</v>
      </c>
      <c r="B19" s="99">
        <v>1338.86</v>
      </c>
      <c r="C19" s="104" t="s">
        <v>12</v>
      </c>
      <c r="D19" s="104" t="s">
        <v>11</v>
      </c>
      <c r="E19" s="104"/>
      <c r="F19" s="105">
        <v>62.96</v>
      </c>
      <c r="H19" s="99">
        <v>1521.83</v>
      </c>
      <c r="I19" s="104" t="s">
        <v>13</v>
      </c>
      <c r="J19" s="227" t="s">
        <v>11</v>
      </c>
      <c r="K19" s="105">
        <v>63.93</v>
      </c>
      <c r="M19" s="99">
        <f>SUM(M17+P19)</f>
        <v>3352.46</v>
      </c>
      <c r="N19" s="156" t="s">
        <v>14</v>
      </c>
      <c r="O19" s="228" t="s">
        <v>11</v>
      </c>
      <c r="P19" s="105">
        <v>71.16</v>
      </c>
      <c r="Q19" s="193"/>
      <c r="R19" s="99">
        <f>SUM(R17+F19)</f>
        <v>1338.86</v>
      </c>
      <c r="S19" s="229" t="s">
        <v>11</v>
      </c>
      <c r="T19" s="105">
        <v>62.96</v>
      </c>
      <c r="U19" s="195"/>
      <c r="V19" s="118"/>
      <c r="W19" s="118"/>
      <c r="X19" s="196"/>
      <c r="Y19" s="84"/>
      <c r="Z19" s="118"/>
      <c r="AA19" s="196"/>
      <c r="AB19" s="84"/>
      <c r="AC19" s="118"/>
      <c r="AD19" s="118"/>
      <c r="AE19" s="196"/>
      <c r="AF19" s="84"/>
      <c r="AG19" s="118"/>
      <c r="AH19" s="117"/>
      <c r="AI19" s="196"/>
    </row>
    <row r="20" spans="1:35">
      <c r="A20" s="95">
        <v>12</v>
      </c>
      <c r="B20" s="99">
        <f>SUM(B17+F20)</f>
        <v>1401.82</v>
      </c>
      <c r="C20" s="104" t="s">
        <v>12</v>
      </c>
      <c r="D20" s="104"/>
      <c r="E20" s="104"/>
      <c r="F20" s="105">
        <f>SUM(F19*2)</f>
        <v>125.92</v>
      </c>
      <c r="H20" s="99">
        <f>SUM(H17+K20)</f>
        <v>1585.76</v>
      </c>
      <c r="I20" s="104" t="s">
        <v>13</v>
      </c>
      <c r="J20" s="104"/>
      <c r="K20" s="105">
        <f>SUM(K19*2)</f>
        <v>127.86</v>
      </c>
      <c r="M20" s="99">
        <f>SUM(M17+P20)</f>
        <v>3423.62</v>
      </c>
      <c r="N20" s="156" t="s">
        <v>14</v>
      </c>
      <c r="O20" s="156"/>
      <c r="P20" s="105">
        <f>SUM(P19*2)</f>
        <v>142.32</v>
      </c>
      <c r="Q20" s="193"/>
      <c r="R20" s="99">
        <f>SUM(R17+F20)</f>
        <v>1401.82</v>
      </c>
      <c r="S20" s="118"/>
      <c r="T20" s="105">
        <f t="shared" ref="T20:T26" si="0">F20</f>
        <v>125.92</v>
      </c>
      <c r="U20" s="197"/>
      <c r="V20" s="118"/>
      <c r="W20" s="119"/>
      <c r="X20" s="196"/>
      <c r="Y20" s="84"/>
      <c r="Z20" s="118"/>
      <c r="AA20" s="196"/>
      <c r="AB20" s="84"/>
      <c r="AC20" s="118"/>
      <c r="AD20" s="119"/>
      <c r="AE20" s="196"/>
      <c r="AF20" s="84"/>
      <c r="AG20" s="118"/>
      <c r="AH20" s="117"/>
      <c r="AI20" s="196"/>
    </row>
    <row r="21" spans="1:35">
      <c r="A21" s="95">
        <v>13</v>
      </c>
      <c r="B21" s="99">
        <f>SUM(B17+F21)</f>
        <v>1464.78</v>
      </c>
      <c r="C21" s="104" t="s">
        <v>12</v>
      </c>
      <c r="D21" s="104"/>
      <c r="E21" s="104"/>
      <c r="F21" s="105">
        <f>SUM(F19*3)</f>
        <v>188.88</v>
      </c>
      <c r="H21" s="99">
        <f>SUM(H17+K21)</f>
        <v>1649.69</v>
      </c>
      <c r="I21" s="104" t="s">
        <v>13</v>
      </c>
      <c r="J21" s="104"/>
      <c r="K21" s="105">
        <f>SUM(K19*3)</f>
        <v>191.79</v>
      </c>
      <c r="M21" s="99">
        <f>SUM(M17+P21)</f>
        <v>3494.78</v>
      </c>
      <c r="N21" s="156" t="s">
        <v>14</v>
      </c>
      <c r="O21" s="156"/>
      <c r="P21" s="105">
        <f>SUM(P19*3)</f>
        <v>213.48</v>
      </c>
      <c r="Q21" s="193"/>
      <c r="R21" s="99">
        <f>SUM(R17+F21)</f>
        <v>1464.78</v>
      </c>
      <c r="S21" s="118"/>
      <c r="T21" s="105">
        <f t="shared" si="0"/>
        <v>188.88</v>
      </c>
      <c r="U21" s="197"/>
      <c r="V21" s="118"/>
      <c r="W21" s="119"/>
      <c r="X21" s="196"/>
      <c r="Y21" s="84"/>
      <c r="Z21" s="118"/>
      <c r="AA21" s="196"/>
      <c r="AB21" s="84"/>
      <c r="AC21" s="118"/>
      <c r="AD21" s="119"/>
      <c r="AE21" s="196"/>
      <c r="AF21" s="84"/>
      <c r="AG21" s="118"/>
      <c r="AH21" s="117"/>
      <c r="AI21" s="196"/>
    </row>
    <row r="22" spans="1:35">
      <c r="A22" s="95">
        <v>14</v>
      </c>
      <c r="B22" s="99">
        <f>SUM(B17+F22)</f>
        <v>1527.74</v>
      </c>
      <c r="C22" s="104" t="s">
        <v>12</v>
      </c>
      <c r="D22" s="104"/>
      <c r="E22" s="104"/>
      <c r="F22" s="105">
        <f>SUM(F19*4)</f>
        <v>251.84</v>
      </c>
      <c r="H22" s="99">
        <f>SUM(H17+K22)</f>
        <v>1713.62</v>
      </c>
      <c r="I22" s="104" t="s">
        <v>13</v>
      </c>
      <c r="J22" s="104"/>
      <c r="K22" s="105">
        <f>SUM(K19*4)</f>
        <v>255.72</v>
      </c>
      <c r="M22" s="99">
        <f>SUM(M17+P22)</f>
        <v>3565.94</v>
      </c>
      <c r="N22" s="156" t="s">
        <v>14</v>
      </c>
      <c r="O22" s="156"/>
      <c r="P22" s="105">
        <f>SUM(P19*4)</f>
        <v>284.64</v>
      </c>
      <c r="Q22" s="193"/>
      <c r="R22" s="99">
        <f>SUM(R17+F22)</f>
        <v>1527.74</v>
      </c>
      <c r="S22" s="118"/>
      <c r="T22" s="105">
        <f t="shared" si="0"/>
        <v>251.84</v>
      </c>
      <c r="U22" s="197"/>
      <c r="V22" s="118"/>
      <c r="W22" s="119"/>
      <c r="X22" s="196"/>
      <c r="Y22" s="84"/>
      <c r="Z22" s="118"/>
      <c r="AA22" s="196"/>
      <c r="AB22" s="84"/>
      <c r="AC22" s="118"/>
      <c r="AD22" s="119"/>
      <c r="AE22" s="196"/>
      <c r="AF22" s="84"/>
      <c r="AG22" s="118"/>
      <c r="AH22" s="117"/>
      <c r="AI22" s="196"/>
    </row>
    <row r="23" s="83" customFormat="1" spans="1:35">
      <c r="A23" s="101">
        <v>15</v>
      </c>
      <c r="B23" s="99">
        <f>SUM(B17+F23)</f>
        <v>1590.7</v>
      </c>
      <c r="C23" s="106" t="s">
        <v>12</v>
      </c>
      <c r="D23" s="106"/>
      <c r="E23" s="106"/>
      <c r="F23" s="105">
        <f>SUM(F19*5)</f>
        <v>314.8</v>
      </c>
      <c r="H23" s="99">
        <f>SUM(H17+K23)</f>
        <v>1777.55</v>
      </c>
      <c r="I23" s="106" t="s">
        <v>13</v>
      </c>
      <c r="J23" s="106"/>
      <c r="K23" s="105">
        <f>SUM(K19*5)</f>
        <v>319.65</v>
      </c>
      <c r="M23" s="99">
        <f>SUM(M17+P23)</f>
        <v>3637.1</v>
      </c>
      <c r="N23" s="106" t="s">
        <v>14</v>
      </c>
      <c r="O23" s="106"/>
      <c r="P23" s="105">
        <f>SUM(P19*5)</f>
        <v>355.8</v>
      </c>
      <c r="Q23" s="198"/>
      <c r="R23" s="99">
        <f>SUM(R17+F23)</f>
        <v>1590.7</v>
      </c>
      <c r="S23" s="118"/>
      <c r="T23" s="105">
        <f t="shared" si="0"/>
        <v>314.8</v>
      </c>
      <c r="U23" s="199"/>
      <c r="V23" s="118"/>
      <c r="W23" s="118"/>
      <c r="X23" s="196"/>
      <c r="Y23" s="190"/>
      <c r="Z23" s="118"/>
      <c r="AA23" s="196"/>
      <c r="AB23" s="190"/>
      <c r="AC23" s="118"/>
      <c r="AD23" s="118"/>
      <c r="AE23" s="196"/>
      <c r="AF23" s="190"/>
      <c r="AG23" s="118"/>
      <c r="AH23" s="222"/>
      <c r="AI23" s="196"/>
    </row>
    <row r="24" spans="1:35">
      <c r="A24" s="95">
        <v>16</v>
      </c>
      <c r="B24" s="99">
        <f>SUM(B17+F24)</f>
        <v>1653.66</v>
      </c>
      <c r="C24" s="104" t="s">
        <v>12</v>
      </c>
      <c r="D24" s="104"/>
      <c r="E24" s="104"/>
      <c r="F24" s="105">
        <f>SUM(F19*6)</f>
        <v>377.76</v>
      </c>
      <c r="H24" s="99">
        <f>SUM(H17+K24)</f>
        <v>1841.48</v>
      </c>
      <c r="I24" s="104" t="s">
        <v>13</v>
      </c>
      <c r="J24" s="104"/>
      <c r="K24" s="105">
        <f>SUM(K19*6)</f>
        <v>383.58</v>
      </c>
      <c r="M24" s="99">
        <f>SUM(M17+P24)</f>
        <v>3708.26</v>
      </c>
      <c r="N24" s="156" t="s">
        <v>14</v>
      </c>
      <c r="O24" s="156"/>
      <c r="P24" s="105">
        <f>SUM(P19*6)</f>
        <v>426.96</v>
      </c>
      <c r="Q24" s="193"/>
      <c r="R24" s="99">
        <f>SUM(R17+F24)</f>
        <v>1653.66</v>
      </c>
      <c r="S24" s="118"/>
      <c r="T24" s="105">
        <f t="shared" si="0"/>
        <v>377.76</v>
      </c>
      <c r="U24" s="197"/>
      <c r="V24" s="118"/>
      <c r="W24" s="119"/>
      <c r="X24" s="196"/>
      <c r="Y24" s="84"/>
      <c r="Z24" s="118"/>
      <c r="AA24" s="196"/>
      <c r="AB24" s="84"/>
      <c r="AC24" s="118"/>
      <c r="AD24" s="119"/>
      <c r="AE24" s="196"/>
      <c r="AF24" s="84"/>
      <c r="AG24" s="118"/>
      <c r="AH24" s="117"/>
      <c r="AI24" s="196"/>
    </row>
    <row r="25" spans="1:35">
      <c r="A25" s="95">
        <v>17</v>
      </c>
      <c r="B25" s="99">
        <f>SUM(B17+F25)</f>
        <v>1716.62</v>
      </c>
      <c r="C25" s="104" t="s">
        <v>12</v>
      </c>
      <c r="D25" s="104"/>
      <c r="E25" s="104"/>
      <c r="F25" s="105">
        <f>SUM(F19*7)</f>
        <v>440.72</v>
      </c>
      <c r="H25" s="99">
        <f>SUM(H17+K25)</f>
        <v>1905.41</v>
      </c>
      <c r="I25" s="104" t="s">
        <v>13</v>
      </c>
      <c r="J25" s="104"/>
      <c r="K25" s="105">
        <f>SUM(K19*7)</f>
        <v>447.51</v>
      </c>
      <c r="M25" s="99">
        <f>SUM(M17+P25)</f>
        <v>3779.42</v>
      </c>
      <c r="N25" s="156" t="s">
        <v>14</v>
      </c>
      <c r="O25" s="156"/>
      <c r="P25" s="105">
        <f>SUM(P19*7)</f>
        <v>498.12</v>
      </c>
      <c r="Q25" s="193"/>
      <c r="R25" s="99">
        <f>SUM(R17+F25)</f>
        <v>1716.62</v>
      </c>
      <c r="S25" s="118"/>
      <c r="T25" s="105">
        <f t="shared" si="0"/>
        <v>440.72</v>
      </c>
      <c r="U25" s="197"/>
      <c r="V25" s="118"/>
      <c r="W25" s="119"/>
      <c r="X25" s="196"/>
      <c r="Y25" s="84"/>
      <c r="Z25" s="118"/>
      <c r="AA25" s="196"/>
      <c r="AB25" s="84"/>
      <c r="AC25" s="118"/>
      <c r="AD25" s="119"/>
      <c r="AE25" s="196"/>
      <c r="AF25" s="84"/>
      <c r="AG25" s="118"/>
      <c r="AH25" s="117"/>
      <c r="AI25" s="196"/>
    </row>
    <row r="26" spans="1:35">
      <c r="A26" s="95">
        <v>18</v>
      </c>
      <c r="B26" s="99">
        <f>SUM(B17+F26)</f>
        <v>1779.58</v>
      </c>
      <c r="C26" s="104" t="s">
        <v>12</v>
      </c>
      <c r="D26" s="104"/>
      <c r="E26" s="104"/>
      <c r="F26" s="105">
        <f>SUM(F19*8)</f>
        <v>503.68</v>
      </c>
      <c r="H26" s="99">
        <f>SUM(H17+K26)</f>
        <v>1969.34</v>
      </c>
      <c r="I26" s="104" t="s">
        <v>13</v>
      </c>
      <c r="J26" s="104"/>
      <c r="K26" s="105">
        <f>SUM(K19*8)</f>
        <v>511.44</v>
      </c>
      <c r="M26" s="99">
        <f>SUM(M17+P26)</f>
        <v>3850.58</v>
      </c>
      <c r="N26" s="156" t="s">
        <v>14</v>
      </c>
      <c r="O26" s="156"/>
      <c r="P26" s="105">
        <f>SUM(P19*8)</f>
        <v>569.28</v>
      </c>
      <c r="Q26" s="193"/>
      <c r="R26" s="99">
        <f>SUM(R17+F26)</f>
        <v>1779.58</v>
      </c>
      <c r="S26" s="118"/>
      <c r="T26" s="105">
        <f t="shared" si="0"/>
        <v>503.68</v>
      </c>
      <c r="U26" s="197"/>
      <c r="V26" s="118"/>
      <c r="W26" s="119"/>
      <c r="X26" s="196"/>
      <c r="Y26" s="84"/>
      <c r="Z26" s="118"/>
      <c r="AA26" s="196"/>
      <c r="AB26" s="84"/>
      <c r="AC26" s="118"/>
      <c r="AD26" s="119"/>
      <c r="AE26" s="196"/>
      <c r="AF26" s="84"/>
      <c r="AG26" s="118"/>
      <c r="AH26" s="117"/>
      <c r="AI26" s="196"/>
    </row>
    <row r="27" spans="1:35">
      <c r="A27" s="95"/>
      <c r="B27" s="99"/>
      <c r="C27" s="104"/>
      <c r="D27" s="104"/>
      <c r="E27" s="104"/>
      <c r="F27" s="105"/>
      <c r="H27" s="97"/>
      <c r="I27" s="104"/>
      <c r="J27" s="104"/>
      <c r="K27" s="157"/>
      <c r="M27" s="99"/>
      <c r="N27" s="156"/>
      <c r="O27" s="156"/>
      <c r="P27" s="158"/>
      <c r="Q27" s="193"/>
      <c r="R27" s="99"/>
      <c r="S27" s="118"/>
      <c r="T27" s="200"/>
      <c r="U27" s="197"/>
      <c r="V27" s="119"/>
      <c r="W27" s="119"/>
      <c r="X27" s="84"/>
      <c r="Y27" s="84"/>
      <c r="Z27" s="118"/>
      <c r="AA27" s="215"/>
      <c r="AB27" s="84"/>
      <c r="AC27" s="119"/>
      <c r="AD27" s="119"/>
      <c r="AE27" s="84"/>
      <c r="AF27" s="84"/>
      <c r="AG27" s="118"/>
      <c r="AH27" s="117"/>
      <c r="AI27" s="215"/>
    </row>
    <row r="28" s="83" customFormat="1" spans="1:35">
      <c r="A28" s="101">
        <v>19</v>
      </c>
      <c r="B28" s="99">
        <v>1894.05</v>
      </c>
      <c r="C28" s="101"/>
      <c r="D28" s="107" t="s">
        <v>11</v>
      </c>
      <c r="E28" s="107"/>
      <c r="F28" s="108">
        <v>114.47</v>
      </c>
      <c r="H28" s="99">
        <v>2083.81</v>
      </c>
      <c r="I28" s="151"/>
      <c r="J28" s="151" t="s">
        <v>11</v>
      </c>
      <c r="K28" s="108">
        <v>114.47</v>
      </c>
      <c r="M28" s="99">
        <f>SUM(M26+P28)</f>
        <v>4165.59</v>
      </c>
      <c r="N28" s="101"/>
      <c r="O28" s="107" t="s">
        <v>11</v>
      </c>
      <c r="P28" s="108">
        <v>315.01</v>
      </c>
      <c r="Q28" s="201"/>
      <c r="R28" s="99">
        <f>R26+T28</f>
        <v>1894.05</v>
      </c>
      <c r="S28" s="118" t="s">
        <v>11</v>
      </c>
      <c r="T28" s="202">
        <v>114.47</v>
      </c>
      <c r="U28" s="203"/>
      <c r="V28" s="118"/>
      <c r="W28" s="118"/>
      <c r="X28" s="203"/>
      <c r="Y28" s="190"/>
      <c r="Z28" s="118"/>
      <c r="AA28" s="217"/>
      <c r="AB28" s="190"/>
      <c r="AC28" s="118"/>
      <c r="AD28" s="118"/>
      <c r="AE28" s="203"/>
      <c r="AF28" s="190"/>
      <c r="AG28" s="118"/>
      <c r="AH28" s="223"/>
      <c r="AI28" s="217"/>
    </row>
    <row r="29" spans="1:35">
      <c r="A29" s="95">
        <v>20</v>
      </c>
      <c r="B29" s="99">
        <f>SUM(B26+F29)</f>
        <v>2008.52</v>
      </c>
      <c r="C29" s="95"/>
      <c r="D29" s="95"/>
      <c r="E29" s="95"/>
      <c r="F29" s="105">
        <f>SUM(F28*2)</f>
        <v>228.94</v>
      </c>
      <c r="H29" s="99">
        <v>2198.28</v>
      </c>
      <c r="I29" s="159"/>
      <c r="J29" s="159"/>
      <c r="K29" s="108">
        <v>114.47</v>
      </c>
      <c r="M29" s="99">
        <f>SUM(M26+P29)</f>
        <v>4480.6</v>
      </c>
      <c r="N29" s="95"/>
      <c r="O29" s="95"/>
      <c r="P29" s="105">
        <f>SUM(P28*2)</f>
        <v>630.02</v>
      </c>
      <c r="Q29" s="203"/>
      <c r="R29" s="99">
        <f>R26+T29</f>
        <v>2008.52</v>
      </c>
      <c r="S29" s="118"/>
      <c r="T29" s="202">
        <f>T28*2</f>
        <v>228.94</v>
      </c>
      <c r="U29" s="204"/>
      <c r="V29" s="118"/>
      <c r="W29" s="119"/>
      <c r="X29" s="203"/>
      <c r="Y29" s="84"/>
      <c r="Z29" s="118"/>
      <c r="AA29" s="217"/>
      <c r="AB29" s="84"/>
      <c r="AC29" s="118"/>
      <c r="AD29" s="119"/>
      <c r="AE29" s="203"/>
      <c r="AF29" s="84"/>
      <c r="AG29" s="118"/>
      <c r="AH29" s="223"/>
      <c r="AI29" s="217"/>
    </row>
    <row r="30" spans="1:35">
      <c r="A30" s="95">
        <v>21</v>
      </c>
      <c r="B30" s="99">
        <f>SUM(B26+F30)</f>
        <v>2122.99</v>
      </c>
      <c r="C30" s="95"/>
      <c r="D30" s="95"/>
      <c r="E30" s="95"/>
      <c r="F30" s="105">
        <f>SUM(F28*3)</f>
        <v>343.41</v>
      </c>
      <c r="H30" s="99">
        <f>SUM(H26+K30)</f>
        <v>2312.75</v>
      </c>
      <c r="I30" s="159"/>
      <c r="J30" s="159"/>
      <c r="K30" s="108">
        <f>SUM(K28*3)</f>
        <v>343.41</v>
      </c>
      <c r="M30" s="99">
        <f>SUM(M26+P30)</f>
        <v>4795.61</v>
      </c>
      <c r="N30" s="95"/>
      <c r="O30" s="95"/>
      <c r="P30" s="105">
        <f>SUM(P28*3)</f>
        <v>945.03</v>
      </c>
      <c r="Q30" s="203"/>
      <c r="R30" s="99">
        <f>R26+T30</f>
        <v>2122.99</v>
      </c>
      <c r="S30" s="118"/>
      <c r="T30" s="202">
        <f>T28*3</f>
        <v>343.41</v>
      </c>
      <c r="U30" s="204"/>
      <c r="V30" s="118"/>
      <c r="W30" s="119"/>
      <c r="X30" s="203"/>
      <c r="Y30" s="84"/>
      <c r="Z30" s="118"/>
      <c r="AA30" s="217"/>
      <c r="AB30" s="84"/>
      <c r="AC30" s="118"/>
      <c r="AD30" s="119"/>
      <c r="AE30" s="203"/>
      <c r="AF30" s="84"/>
      <c r="AG30" s="118"/>
      <c r="AH30" s="223"/>
      <c r="AI30" s="217"/>
    </row>
    <row r="31" spans="1:35">
      <c r="A31" s="95">
        <v>22</v>
      </c>
      <c r="B31" s="99">
        <f>SUM(B26+F31)</f>
        <v>2237.46</v>
      </c>
      <c r="C31" s="95"/>
      <c r="D31" s="95"/>
      <c r="E31" s="95"/>
      <c r="F31" s="105">
        <f>SUM(F28*4)</f>
        <v>457.88</v>
      </c>
      <c r="H31" s="99">
        <f>SUM(H26+K31)</f>
        <v>2427.22</v>
      </c>
      <c r="I31" s="159"/>
      <c r="J31" s="159"/>
      <c r="K31" s="108">
        <f>SUM(K28*4)</f>
        <v>457.88</v>
      </c>
      <c r="M31" s="99">
        <f>SUM(M26+P31)</f>
        <v>5110.62</v>
      </c>
      <c r="N31" s="95"/>
      <c r="O31" s="95"/>
      <c r="P31" s="105">
        <f>SUM(P28*4)</f>
        <v>1260.04</v>
      </c>
      <c r="Q31" s="203"/>
      <c r="R31" s="99">
        <f>R26+T31</f>
        <v>2237.46</v>
      </c>
      <c r="S31" s="118"/>
      <c r="T31" s="202">
        <f>T28*4</f>
        <v>457.88</v>
      </c>
      <c r="U31" s="204"/>
      <c r="V31" s="118"/>
      <c r="W31" s="119"/>
      <c r="X31" s="203"/>
      <c r="Y31" s="84"/>
      <c r="Z31" s="118"/>
      <c r="AA31" s="217"/>
      <c r="AB31" s="84"/>
      <c r="AC31" s="118"/>
      <c r="AD31" s="119"/>
      <c r="AE31" s="203"/>
      <c r="AF31" s="84"/>
      <c r="AG31" s="118"/>
      <c r="AH31" s="223"/>
      <c r="AI31" s="217"/>
    </row>
    <row r="32" spans="1:35">
      <c r="A32" s="4"/>
      <c r="B32" s="109"/>
      <c r="C32" s="110"/>
      <c r="D32" s="110"/>
      <c r="E32" s="110"/>
      <c r="F32" s="111"/>
      <c r="H32" s="112"/>
      <c r="I32" s="160"/>
      <c r="J32" s="160"/>
      <c r="K32" s="161"/>
      <c r="M32" s="109"/>
      <c r="N32" s="110"/>
      <c r="O32" s="110"/>
      <c r="P32" s="162"/>
      <c r="Q32" s="84"/>
      <c r="R32" s="205"/>
      <c r="S32" s="116"/>
      <c r="T32" s="162"/>
      <c r="U32" s="84"/>
      <c r="V32" s="119"/>
      <c r="W32" s="119"/>
      <c r="X32" s="84"/>
      <c r="Y32" s="84"/>
      <c r="Z32" s="118"/>
      <c r="AA32" s="215"/>
      <c r="AB32" s="84"/>
      <c r="AC32" s="119"/>
      <c r="AD32" s="119"/>
      <c r="AE32" s="84"/>
      <c r="AF32" s="84"/>
      <c r="AG32" s="118"/>
      <c r="AH32" s="117"/>
      <c r="AI32" s="215"/>
    </row>
    <row r="33" s="84" customFormat="1" ht="22.5" hidden="1" customHeight="1" spans="1:24">
      <c r="A33" s="113" t="s">
        <v>15</v>
      </c>
      <c r="B33" s="114"/>
      <c r="C33" s="110"/>
      <c r="D33" s="110"/>
      <c r="E33" s="110"/>
      <c r="F33" s="114"/>
      <c r="G33" s="115"/>
      <c r="H33" s="116"/>
      <c r="I33" s="110"/>
      <c r="J33" s="110"/>
      <c r="K33" s="116"/>
      <c r="M33" s="114"/>
      <c r="N33" s="110"/>
      <c r="O33" s="110"/>
      <c r="P33" s="115"/>
      <c r="Q33" s="115"/>
      <c r="R33" s="116"/>
      <c r="S33" s="116"/>
      <c r="T33" s="115"/>
      <c r="U33" s="115"/>
      <c r="V33" s="115"/>
      <c r="W33" s="115"/>
      <c r="X33" s="115"/>
    </row>
    <row r="34" s="84" customFormat="1" ht="8.25" customHeight="1" spans="1:19">
      <c r="A34" s="117"/>
      <c r="B34" s="118"/>
      <c r="C34" s="95"/>
      <c r="D34" s="95"/>
      <c r="E34" s="95"/>
      <c r="F34" s="118"/>
      <c r="H34" s="119"/>
      <c r="I34" s="95"/>
      <c r="J34" s="95"/>
      <c r="K34" s="119"/>
      <c r="M34" s="118"/>
      <c r="N34" s="95"/>
      <c r="O34" s="95"/>
      <c r="R34" s="119"/>
      <c r="S34" s="119"/>
    </row>
    <row r="35" s="83" customFormat="1" ht="34.15" customHeight="1" spans="2:28">
      <c r="B35" s="120" t="s">
        <v>16</v>
      </c>
      <c r="C35" s="121"/>
      <c r="D35" s="121"/>
      <c r="E35" s="121"/>
      <c r="F35" s="122"/>
      <c r="G35" s="123"/>
      <c r="H35" s="124" t="s">
        <v>17</v>
      </c>
      <c r="I35" s="163"/>
      <c r="J35" s="163"/>
      <c r="K35" s="164"/>
      <c r="L35" s="153"/>
      <c r="M35" s="165" t="s">
        <v>18</v>
      </c>
      <c r="N35" s="166"/>
      <c r="O35" s="166"/>
      <c r="P35" s="167"/>
      <c r="R35" s="165" t="s">
        <v>19</v>
      </c>
      <c r="S35" s="166"/>
      <c r="T35" s="166"/>
      <c r="U35" s="167"/>
      <c r="X35" s="206" t="s">
        <v>20</v>
      </c>
      <c r="Y35" s="218"/>
      <c r="Z35" s="218"/>
      <c r="AA35" s="218"/>
      <c r="AB35" s="219"/>
    </row>
    <row r="36" s="83" customFormat="1" ht="16.15" customHeight="1" spans="2:28">
      <c r="B36" s="230" t="s">
        <v>21</v>
      </c>
      <c r="C36" s="126"/>
      <c r="D36" s="126"/>
      <c r="E36" s="126"/>
      <c r="F36" s="78"/>
      <c r="G36" s="123"/>
      <c r="H36" s="231" t="s">
        <v>22</v>
      </c>
      <c r="I36" s="168"/>
      <c r="J36" s="168"/>
      <c r="K36" s="169"/>
      <c r="L36" s="170"/>
      <c r="M36" s="230" t="s">
        <v>23</v>
      </c>
      <c r="N36" s="126"/>
      <c r="O36" s="126"/>
      <c r="P36" s="78"/>
      <c r="R36" s="230" t="s">
        <v>23</v>
      </c>
      <c r="S36" s="126"/>
      <c r="T36" s="126"/>
      <c r="U36" s="78"/>
      <c r="X36" s="230" t="s">
        <v>24</v>
      </c>
      <c r="Y36" s="126"/>
      <c r="Z36" s="126"/>
      <c r="AA36" s="126"/>
      <c r="AB36" s="78"/>
    </row>
    <row r="37" spans="1:28">
      <c r="A37" s="84" t="s">
        <v>11</v>
      </c>
      <c r="B37" s="128" t="s">
        <v>25</v>
      </c>
      <c r="C37" s="95"/>
      <c r="D37" s="95"/>
      <c r="E37" s="95"/>
      <c r="F37" s="129" t="s">
        <v>26</v>
      </c>
      <c r="G37" s="86"/>
      <c r="H37" s="130" t="s">
        <v>25</v>
      </c>
      <c r="I37" s="95"/>
      <c r="J37" s="95"/>
      <c r="K37" s="129" t="s">
        <v>27</v>
      </c>
      <c r="M37" s="128" t="s">
        <v>25</v>
      </c>
      <c r="N37" s="95"/>
      <c r="O37" s="95"/>
      <c r="P37" s="171" t="s">
        <v>28</v>
      </c>
      <c r="R37" s="128" t="s">
        <v>25</v>
      </c>
      <c r="S37" s="95"/>
      <c r="T37" s="95" t="s">
        <v>28</v>
      </c>
      <c r="U37" s="207" t="s">
        <v>11</v>
      </c>
      <c r="X37" s="128" t="s">
        <v>25</v>
      </c>
      <c r="Y37" s="151" t="s">
        <v>29</v>
      </c>
      <c r="Z37" s="220"/>
      <c r="AA37" s="95" t="s">
        <v>25</v>
      </c>
      <c r="AB37" s="221" t="s">
        <v>29</v>
      </c>
    </row>
    <row r="38" spans="1:28">
      <c r="A38" s="3" t="s">
        <v>11</v>
      </c>
      <c r="B38" s="128">
        <v>1</v>
      </c>
      <c r="C38" s="131"/>
      <c r="D38" s="95"/>
      <c r="E38" s="95"/>
      <c r="F38" s="98">
        <v>4</v>
      </c>
      <c r="G38" s="86"/>
      <c r="H38" s="132">
        <v>1</v>
      </c>
      <c r="I38" s="95"/>
      <c r="J38" s="95"/>
      <c r="K38" s="172">
        <v>2.5</v>
      </c>
      <c r="M38" s="128">
        <v>1</v>
      </c>
      <c r="N38" s="95"/>
      <c r="O38" s="95"/>
      <c r="P38" s="98">
        <v>3.5</v>
      </c>
      <c r="R38" s="128">
        <v>1</v>
      </c>
      <c r="S38" s="95"/>
      <c r="T38" s="98">
        <v>3.5</v>
      </c>
      <c r="U38" s="98">
        <v>6.5</v>
      </c>
      <c r="X38" s="128">
        <v>1</v>
      </c>
      <c r="Y38" s="119">
        <v>3.5</v>
      </c>
      <c r="Z38" s="119">
        <v>3.5</v>
      </c>
      <c r="AA38" s="95">
        <v>11</v>
      </c>
      <c r="AB38" s="98">
        <f>Z38*11</f>
        <v>38.5</v>
      </c>
    </row>
    <row r="39" spans="1:28">
      <c r="A39" s="3" t="s">
        <v>11</v>
      </c>
      <c r="B39" s="128">
        <v>2</v>
      </c>
      <c r="C39" s="131"/>
      <c r="D39" s="95"/>
      <c r="E39" s="95"/>
      <c r="F39" s="98">
        <f>F38*2</f>
        <v>8</v>
      </c>
      <c r="G39" s="86"/>
      <c r="H39" s="132">
        <v>2</v>
      </c>
      <c r="I39" s="95"/>
      <c r="J39" s="95"/>
      <c r="K39" s="172">
        <f>K38*2</f>
        <v>5</v>
      </c>
      <c r="M39" s="128">
        <v>2</v>
      </c>
      <c r="N39" s="95"/>
      <c r="O39" s="95"/>
      <c r="P39" s="98">
        <f>P38*2</f>
        <v>7</v>
      </c>
      <c r="R39" s="128">
        <v>2</v>
      </c>
      <c r="S39" s="95"/>
      <c r="T39" s="98">
        <f>T38*2</f>
        <v>7</v>
      </c>
      <c r="U39" s="98">
        <f>U38*2</f>
        <v>13</v>
      </c>
      <c r="X39" s="128">
        <v>2</v>
      </c>
      <c r="Y39" s="119">
        <f>Y38*2</f>
        <v>7</v>
      </c>
      <c r="Z39" s="119">
        <f>Z38*2</f>
        <v>7</v>
      </c>
      <c r="AA39" s="95">
        <v>12</v>
      </c>
      <c r="AB39" s="98">
        <f>Z38*12</f>
        <v>42</v>
      </c>
    </row>
    <row r="40" spans="1:28">
      <c r="A40" s="3" t="s">
        <v>11</v>
      </c>
      <c r="B40" s="128">
        <v>3</v>
      </c>
      <c r="C40" s="131"/>
      <c r="D40" s="95"/>
      <c r="E40" s="95"/>
      <c r="F40" s="98">
        <f>F38*3</f>
        <v>12</v>
      </c>
      <c r="G40" s="86"/>
      <c r="H40" s="132">
        <v>3</v>
      </c>
      <c r="I40" s="95"/>
      <c r="J40" s="95"/>
      <c r="K40" s="172">
        <f>K38*3</f>
        <v>7.5</v>
      </c>
      <c r="M40" s="128">
        <v>3</v>
      </c>
      <c r="N40" s="95"/>
      <c r="O40" s="95"/>
      <c r="P40" s="98">
        <f>P38*3</f>
        <v>10.5</v>
      </c>
      <c r="R40" s="128">
        <v>3</v>
      </c>
      <c r="S40" s="95"/>
      <c r="T40" s="98">
        <f>T38*3</f>
        <v>10.5</v>
      </c>
      <c r="U40" s="98">
        <f>U38*3</f>
        <v>19.5</v>
      </c>
      <c r="X40" s="128">
        <v>3</v>
      </c>
      <c r="Y40" s="119">
        <f>Y38*3</f>
        <v>10.5</v>
      </c>
      <c r="Z40" s="119">
        <f>Z38*3</f>
        <v>10.5</v>
      </c>
      <c r="AA40" s="95">
        <v>13</v>
      </c>
      <c r="AB40" s="98">
        <f>Z38*13</f>
        <v>45.5</v>
      </c>
    </row>
    <row r="41" spans="1:28">
      <c r="A41" s="3" t="s">
        <v>11</v>
      </c>
      <c r="B41" s="128">
        <v>4</v>
      </c>
      <c r="C41" s="133"/>
      <c r="D41" s="95"/>
      <c r="E41" s="95"/>
      <c r="F41" s="98">
        <f>F38*4</f>
        <v>16</v>
      </c>
      <c r="G41" s="86"/>
      <c r="H41" s="132">
        <v>4</v>
      </c>
      <c r="I41" s="95"/>
      <c r="J41" s="95"/>
      <c r="K41" s="172">
        <f>K38*4</f>
        <v>10</v>
      </c>
      <c r="M41" s="128">
        <v>4</v>
      </c>
      <c r="N41" s="150"/>
      <c r="O41" s="150"/>
      <c r="P41" s="98">
        <f>P38*4</f>
        <v>14</v>
      </c>
      <c r="R41" s="128">
        <v>4</v>
      </c>
      <c r="S41" s="150"/>
      <c r="T41" s="98">
        <f>T38*4</f>
        <v>14</v>
      </c>
      <c r="U41" s="98">
        <f>U38*4</f>
        <v>26</v>
      </c>
      <c r="X41" s="128">
        <v>4</v>
      </c>
      <c r="Y41" s="119">
        <f>Y38*4</f>
        <v>14</v>
      </c>
      <c r="Z41" s="119">
        <f>Z38*4</f>
        <v>14</v>
      </c>
      <c r="AA41" s="95">
        <v>14</v>
      </c>
      <c r="AB41" s="98">
        <f>Z38*14</f>
        <v>49</v>
      </c>
    </row>
    <row r="42" spans="1:28">
      <c r="A42" s="3" t="s">
        <v>11</v>
      </c>
      <c r="B42" s="128">
        <v>5</v>
      </c>
      <c r="C42" s="131"/>
      <c r="D42" s="95"/>
      <c r="E42" s="95"/>
      <c r="F42" s="98">
        <f>F38*5</f>
        <v>20</v>
      </c>
      <c r="G42" s="86"/>
      <c r="H42" s="132">
        <v>5</v>
      </c>
      <c r="I42" s="95"/>
      <c r="J42" s="95"/>
      <c r="K42" s="172">
        <f>K38*5</f>
        <v>12.5</v>
      </c>
      <c r="M42" s="128">
        <v>5</v>
      </c>
      <c r="N42" s="95"/>
      <c r="O42" s="95"/>
      <c r="P42" s="173">
        <f>P38*5</f>
        <v>17.5</v>
      </c>
      <c r="R42" s="128">
        <v>5</v>
      </c>
      <c r="S42" s="95"/>
      <c r="T42" s="173">
        <f>T38*5</f>
        <v>17.5</v>
      </c>
      <c r="U42" s="173">
        <f>U38*5</f>
        <v>32.5</v>
      </c>
      <c r="X42" s="128">
        <v>5</v>
      </c>
      <c r="Y42" s="220">
        <f>Y38*5</f>
        <v>17.5</v>
      </c>
      <c r="Z42" s="220">
        <f>Z38*5</f>
        <v>17.5</v>
      </c>
      <c r="AA42" s="95">
        <v>15</v>
      </c>
      <c r="AB42" s="173">
        <f>Z38*15</f>
        <v>52.5</v>
      </c>
    </row>
    <row r="43" spans="1:28">
      <c r="A43" s="3" t="s">
        <v>11</v>
      </c>
      <c r="B43" s="128">
        <v>6</v>
      </c>
      <c r="C43" s="131"/>
      <c r="D43" s="95"/>
      <c r="E43" s="95"/>
      <c r="F43" s="98">
        <f>F38*6</f>
        <v>24</v>
      </c>
      <c r="G43" s="86"/>
      <c r="H43" s="132">
        <v>6</v>
      </c>
      <c r="I43" s="95"/>
      <c r="J43" s="95"/>
      <c r="K43" s="172">
        <f>K38*6</f>
        <v>15</v>
      </c>
      <c r="M43" s="128">
        <v>6</v>
      </c>
      <c r="N43" s="95"/>
      <c r="O43" s="95"/>
      <c r="P43" s="173">
        <f>P38*6</f>
        <v>21</v>
      </c>
      <c r="R43" s="128">
        <v>6</v>
      </c>
      <c r="S43" s="95"/>
      <c r="T43" s="173">
        <f>T38*6</f>
        <v>21</v>
      </c>
      <c r="U43" s="173">
        <f>U38*6</f>
        <v>39</v>
      </c>
      <c r="X43" s="128">
        <v>6</v>
      </c>
      <c r="Y43" s="220">
        <f>Y38*6</f>
        <v>21</v>
      </c>
      <c r="Z43" s="220">
        <f>Z38*6</f>
        <v>21</v>
      </c>
      <c r="AA43" s="95">
        <v>16</v>
      </c>
      <c r="AB43" s="173">
        <f>Z38*16</f>
        <v>56</v>
      </c>
    </row>
    <row r="44" spans="1:28">
      <c r="A44" s="3" t="s">
        <v>11</v>
      </c>
      <c r="B44" s="128">
        <v>7</v>
      </c>
      <c r="C44" s="133"/>
      <c r="D44" s="95"/>
      <c r="E44" s="95"/>
      <c r="F44" s="98">
        <f>F38*7</f>
        <v>28</v>
      </c>
      <c r="G44" s="86"/>
      <c r="H44" s="132">
        <v>7</v>
      </c>
      <c r="I44" s="95"/>
      <c r="J44" s="95"/>
      <c r="K44" s="172">
        <f>K38*7</f>
        <v>17.5</v>
      </c>
      <c r="M44" s="128">
        <v>7</v>
      </c>
      <c r="N44" s="150"/>
      <c r="O44" s="150"/>
      <c r="P44" s="173">
        <f>P38*7</f>
        <v>24.5</v>
      </c>
      <c r="R44" s="128">
        <v>7</v>
      </c>
      <c r="S44" s="150"/>
      <c r="T44" s="173">
        <f>T38*7</f>
        <v>24.5</v>
      </c>
      <c r="U44" s="173">
        <f>U38*7</f>
        <v>45.5</v>
      </c>
      <c r="X44" s="128">
        <v>7</v>
      </c>
      <c r="Y44" s="220">
        <f>Y38*7</f>
        <v>24.5</v>
      </c>
      <c r="Z44" s="220">
        <f>Z38*7</f>
        <v>24.5</v>
      </c>
      <c r="AA44" s="95">
        <v>17</v>
      </c>
      <c r="AB44" s="173">
        <f>Z38*17</f>
        <v>59.5</v>
      </c>
    </row>
    <row r="45" spans="1:28">
      <c r="A45" s="3" t="s">
        <v>11</v>
      </c>
      <c r="B45" s="128">
        <v>8</v>
      </c>
      <c r="C45" s="131"/>
      <c r="D45" s="95"/>
      <c r="E45" s="95"/>
      <c r="F45" s="98">
        <f>F38*8</f>
        <v>32</v>
      </c>
      <c r="G45" s="86"/>
      <c r="H45" s="132">
        <v>8</v>
      </c>
      <c r="I45" s="95"/>
      <c r="J45" s="95"/>
      <c r="K45" s="172">
        <f>K38*8</f>
        <v>20</v>
      </c>
      <c r="M45" s="128">
        <v>8</v>
      </c>
      <c r="N45" s="95"/>
      <c r="O45" s="95"/>
      <c r="P45" s="173">
        <f>P38*8</f>
        <v>28</v>
      </c>
      <c r="R45" s="128">
        <v>8</v>
      </c>
      <c r="S45" s="95"/>
      <c r="T45" s="173">
        <f>T38*8</f>
        <v>28</v>
      </c>
      <c r="U45" s="173">
        <f>U38*8</f>
        <v>52</v>
      </c>
      <c r="X45" s="128">
        <v>8</v>
      </c>
      <c r="Y45" s="220">
        <f>Y38*8</f>
        <v>28</v>
      </c>
      <c r="Z45" s="220">
        <f>Z38*8</f>
        <v>28</v>
      </c>
      <c r="AA45" s="95">
        <v>18</v>
      </c>
      <c r="AB45" s="173">
        <f>Z38*18</f>
        <v>63</v>
      </c>
    </row>
    <row r="46" spans="1:28">
      <c r="A46" s="3" t="s">
        <v>11</v>
      </c>
      <c r="B46" s="128">
        <v>9</v>
      </c>
      <c r="C46" s="131"/>
      <c r="D46" s="95"/>
      <c r="E46" s="95"/>
      <c r="F46" s="98">
        <f>F38*9</f>
        <v>36</v>
      </c>
      <c r="G46" s="86"/>
      <c r="H46" s="132">
        <v>9</v>
      </c>
      <c r="I46" s="95"/>
      <c r="J46" s="95"/>
      <c r="K46" s="172">
        <f>K38*9</f>
        <v>22.5</v>
      </c>
      <c r="M46" s="128">
        <v>9</v>
      </c>
      <c r="N46" s="95"/>
      <c r="O46" s="95"/>
      <c r="P46" s="98">
        <f>P38*9</f>
        <v>31.5</v>
      </c>
      <c r="R46" s="128">
        <v>9</v>
      </c>
      <c r="S46" s="95"/>
      <c r="T46" s="98">
        <f>T38*9</f>
        <v>31.5</v>
      </c>
      <c r="U46" s="98">
        <f>U38*9</f>
        <v>58.5</v>
      </c>
      <c r="X46" s="128">
        <v>9</v>
      </c>
      <c r="Y46" s="119">
        <f>Y38*9</f>
        <v>31.5</v>
      </c>
      <c r="Z46" s="119">
        <f>Z38*9</f>
        <v>31.5</v>
      </c>
      <c r="AA46" s="95">
        <v>19</v>
      </c>
      <c r="AB46" s="98">
        <f>Z38*19</f>
        <v>66.5</v>
      </c>
    </row>
    <row r="47" spans="1:28">
      <c r="A47" s="3"/>
      <c r="B47" s="128">
        <v>10</v>
      </c>
      <c r="C47" s="131"/>
      <c r="D47" s="95"/>
      <c r="E47" s="95"/>
      <c r="F47" s="98">
        <f>F38*10</f>
        <v>40</v>
      </c>
      <c r="G47" s="86"/>
      <c r="H47" s="132">
        <v>10</v>
      </c>
      <c r="I47" s="95"/>
      <c r="J47" s="95"/>
      <c r="K47" s="172">
        <f>K38*10</f>
        <v>25</v>
      </c>
      <c r="M47" s="128">
        <v>10</v>
      </c>
      <c r="N47" s="95"/>
      <c r="O47" s="95"/>
      <c r="P47" s="98">
        <f>P38*10</f>
        <v>35</v>
      </c>
      <c r="R47" s="128">
        <v>10</v>
      </c>
      <c r="S47" s="95"/>
      <c r="T47" s="98">
        <f>T38*10</f>
        <v>35</v>
      </c>
      <c r="U47" s="98"/>
      <c r="X47" s="134">
        <v>10</v>
      </c>
      <c r="Y47" s="116">
        <f>Y38*10</f>
        <v>35</v>
      </c>
      <c r="Z47" s="116">
        <f>Z38*10</f>
        <v>35</v>
      </c>
      <c r="AA47" s="110">
        <v>20</v>
      </c>
      <c r="AB47" s="136">
        <f>Z38*20</f>
        <v>70</v>
      </c>
    </row>
    <row r="48" spans="1:28">
      <c r="A48" s="3"/>
      <c r="B48" s="128">
        <v>11</v>
      </c>
      <c r="C48" s="131"/>
      <c r="D48" s="95"/>
      <c r="E48" s="95"/>
      <c r="F48" s="98">
        <f>F38*11</f>
        <v>44</v>
      </c>
      <c r="G48" s="86"/>
      <c r="H48" s="132">
        <v>11</v>
      </c>
      <c r="I48" s="95"/>
      <c r="J48" s="95"/>
      <c r="K48" s="172">
        <f>K38*11</f>
        <v>27.5</v>
      </c>
      <c r="M48" s="128">
        <v>11</v>
      </c>
      <c r="N48" s="95"/>
      <c r="O48" s="95"/>
      <c r="P48" s="98">
        <f>P38*11</f>
        <v>38.5</v>
      </c>
      <c r="R48" s="128">
        <v>11</v>
      </c>
      <c r="S48" s="95"/>
      <c r="T48" s="98">
        <f>T38*11</f>
        <v>38.5</v>
      </c>
      <c r="U48" s="98"/>
      <c r="X48" s="95"/>
      <c r="Y48" s="119"/>
      <c r="Z48" s="119"/>
      <c r="AA48" s="95"/>
      <c r="AB48" s="119"/>
    </row>
    <row r="49" spans="1:28">
      <c r="A49" s="3"/>
      <c r="B49" s="128">
        <v>12</v>
      </c>
      <c r="C49" s="131"/>
      <c r="D49" s="95"/>
      <c r="E49" s="95"/>
      <c r="F49" s="98">
        <f>F38*12</f>
        <v>48</v>
      </c>
      <c r="G49" s="86"/>
      <c r="H49" s="132">
        <v>12</v>
      </c>
      <c r="I49" s="95"/>
      <c r="J49" s="95"/>
      <c r="K49" s="172">
        <f>K38*12</f>
        <v>30</v>
      </c>
      <c r="M49" s="128">
        <v>12</v>
      </c>
      <c r="N49" s="95"/>
      <c r="O49" s="95"/>
      <c r="P49" s="98">
        <f>P38*12</f>
        <v>42</v>
      </c>
      <c r="R49" s="128">
        <v>12</v>
      </c>
      <c r="S49" s="95"/>
      <c r="T49" s="98">
        <f>T38*12</f>
        <v>42</v>
      </c>
      <c r="U49" s="98"/>
      <c r="X49" s="95"/>
      <c r="Y49" s="119"/>
      <c r="Z49" s="119"/>
      <c r="AA49" s="95"/>
      <c r="AB49" s="119"/>
    </row>
    <row r="50" spans="1:28">
      <c r="A50" s="5" t="s">
        <v>11</v>
      </c>
      <c r="B50" s="134" t="s">
        <v>30</v>
      </c>
      <c r="C50" s="135"/>
      <c r="D50" s="110"/>
      <c r="E50" s="110"/>
      <c r="F50" s="136">
        <v>48</v>
      </c>
      <c r="G50" s="86"/>
      <c r="H50" s="134" t="s">
        <v>30</v>
      </c>
      <c r="I50" s="110"/>
      <c r="J50" s="110"/>
      <c r="K50" s="174">
        <f>K38*12</f>
        <v>30</v>
      </c>
      <c r="M50" s="134" t="s">
        <v>30</v>
      </c>
      <c r="N50" s="175"/>
      <c r="O50" s="175"/>
      <c r="P50" s="136">
        <f>P38*12</f>
        <v>42</v>
      </c>
      <c r="R50" s="134" t="s">
        <v>30</v>
      </c>
      <c r="S50" s="175"/>
      <c r="T50" s="136">
        <f>T38*12</f>
        <v>42</v>
      </c>
      <c r="U50" s="136">
        <f>U38*10</f>
        <v>65</v>
      </c>
      <c r="X50" s="95"/>
      <c r="Y50" s="119"/>
      <c r="Z50" s="119"/>
      <c r="AA50" s="95"/>
      <c r="AB50" s="119"/>
    </row>
    <row r="51" ht="7.5" customHeight="1" spans="1:28">
      <c r="A51" s="137"/>
      <c r="B51" s="116"/>
      <c r="C51" s="135"/>
      <c r="D51" s="110"/>
      <c r="E51" s="110"/>
      <c r="F51" s="135"/>
      <c r="G51" s="116"/>
      <c r="H51" s="116"/>
      <c r="I51" s="110"/>
      <c r="J51" s="110"/>
      <c r="K51" s="176"/>
      <c r="L51" s="115"/>
      <c r="M51" s="177"/>
      <c r="N51" s="175"/>
      <c r="O51" s="175"/>
      <c r="P51" s="110"/>
      <c r="Q51" s="115"/>
      <c r="R51" s="110"/>
      <c r="S51" s="110"/>
      <c r="T51" s="116"/>
      <c r="U51" s="116"/>
      <c r="V51" s="116"/>
      <c r="W51" s="115"/>
      <c r="X51" s="115"/>
      <c r="Y51" s="115"/>
      <c r="Z51" s="115"/>
      <c r="AA51" s="115"/>
      <c r="AB51" s="115"/>
    </row>
    <row r="52" spans="1:23">
      <c r="A52" s="138" t="s">
        <v>31</v>
      </c>
      <c r="B52" s="138"/>
      <c r="C52" s="138"/>
      <c r="D52" s="139"/>
      <c r="E52" s="139"/>
      <c r="F52" s="138"/>
      <c r="G52" s="138"/>
      <c r="H52" s="138"/>
      <c r="I52" s="178"/>
      <c r="J52" s="178"/>
      <c r="N52" s="179"/>
      <c r="O52" s="179"/>
      <c r="Q52" s="208"/>
      <c r="R52" s="209"/>
      <c r="S52" s="210"/>
      <c r="V52" s="86"/>
      <c r="W52" s="86"/>
    </row>
    <row r="53" ht="22.5" hidden="1" customHeight="1" spans="1:21">
      <c r="A53" s="115" t="s">
        <v>32</v>
      </c>
      <c r="B53" s="116"/>
      <c r="C53" s="110"/>
      <c r="D53" s="110"/>
      <c r="E53" s="110"/>
      <c r="F53" s="116"/>
      <c r="H53" s="116"/>
      <c r="I53" s="110"/>
      <c r="J53" s="110"/>
      <c r="K53" s="116"/>
      <c r="M53" s="114" t="s">
        <v>33</v>
      </c>
      <c r="N53" s="110"/>
      <c r="O53" s="110"/>
      <c r="P53" s="115"/>
      <c r="Q53" s="115"/>
      <c r="R53" s="116"/>
      <c r="S53" s="116"/>
      <c r="T53" s="115"/>
      <c r="U53" s="84"/>
    </row>
    <row r="54" hidden="1" spans="1:1">
      <c r="A54" s="85" t="s">
        <v>34</v>
      </c>
    </row>
    <row r="55" ht="24.75" hidden="1" customHeight="1" spans="1:1">
      <c r="A55" s="85" t="s">
        <v>35</v>
      </c>
    </row>
    <row r="56" ht="18" hidden="1" customHeight="1" spans="8:15">
      <c r="H56" s="86" t="s">
        <v>36</v>
      </c>
      <c r="N56" s="42"/>
      <c r="O56" s="42"/>
    </row>
    <row r="57" spans="1:18">
      <c r="A57" s="140" t="s">
        <v>37</v>
      </c>
      <c r="B57" s="85"/>
      <c r="C57" s="85"/>
      <c r="D57" s="85"/>
      <c r="E57" s="85"/>
      <c r="F57" s="85"/>
      <c r="H57" s="85"/>
      <c r="Q57" s="208"/>
      <c r="R57" s="209"/>
    </row>
    <row r="58" spans="1:30">
      <c r="A58" s="141" t="s">
        <v>38</v>
      </c>
      <c r="H58" s="118"/>
      <c r="I58" s="95"/>
      <c r="J58" s="95"/>
      <c r="K58" s="118"/>
      <c r="M58" s="142"/>
      <c r="N58" s="142"/>
      <c r="O58" s="143"/>
      <c r="P58" s="142"/>
      <c r="Q58" s="209"/>
      <c r="R58" s="143"/>
      <c r="S58" s="211"/>
      <c r="T58" s="212"/>
      <c r="U58" s="212"/>
      <c r="V58" s="212"/>
      <c r="W58" s="212"/>
      <c r="X58" s="212"/>
      <c r="Y58" s="209"/>
      <c r="Z58" s="209"/>
      <c r="AA58" s="209"/>
      <c r="AB58" s="211"/>
      <c r="AC58" s="211"/>
      <c r="AD58" s="212"/>
    </row>
    <row r="59" spans="1:20">
      <c r="A59" s="142" t="s">
        <v>39</v>
      </c>
      <c r="C59" s="143"/>
      <c r="D59" s="144"/>
      <c r="E59" s="144"/>
      <c r="F59" s="143"/>
      <c r="G59" s="143"/>
      <c r="H59" s="145"/>
      <c r="I59" s="142"/>
      <c r="J59" s="145"/>
      <c r="K59" s="142"/>
      <c r="L59" s="142"/>
      <c r="M59" s="143"/>
      <c r="N59" s="180"/>
      <c r="O59" s="180"/>
      <c r="P59" s="142"/>
      <c r="Q59" s="212"/>
      <c r="R59" s="213"/>
      <c r="S59" s="211"/>
      <c r="T59" s="212"/>
    </row>
    <row r="60" spans="1:17">
      <c r="A60" s="142" t="s">
        <v>40</v>
      </c>
      <c r="C60" s="143"/>
      <c r="D60" s="144"/>
      <c r="E60" s="144"/>
      <c r="F60" s="143"/>
      <c r="G60" s="143"/>
      <c r="H60" s="145"/>
      <c r="I60" s="142"/>
      <c r="J60" s="145"/>
      <c r="K60" s="142" t="s">
        <v>41</v>
      </c>
      <c r="L60" s="142"/>
      <c r="M60" s="143"/>
      <c r="N60" s="180"/>
      <c r="O60" s="180"/>
      <c r="P60" s="142"/>
      <c r="Q60" s="212"/>
    </row>
    <row r="61" spans="1:20">
      <c r="A61" s="140" t="s">
        <v>42</v>
      </c>
      <c r="B61" s="140"/>
      <c r="C61" s="146"/>
      <c r="D61" s="140"/>
      <c r="E61" s="140"/>
      <c r="F61" s="146"/>
      <c r="G61" s="140"/>
      <c r="H61" s="146"/>
      <c r="I61" s="140"/>
      <c r="J61" s="146"/>
      <c r="K61" s="142" t="s">
        <v>43</v>
      </c>
      <c r="L61" s="142"/>
      <c r="M61" s="143"/>
      <c r="N61" s="180"/>
      <c r="O61" s="180"/>
      <c r="P61" s="142"/>
      <c r="Q61" s="212"/>
      <c r="R61" s="211"/>
      <c r="S61" s="211"/>
      <c r="T61" s="212"/>
    </row>
    <row r="62" ht="15.6" spans="1:20">
      <c r="A62" s="142"/>
      <c r="B62" s="142"/>
      <c r="C62" s="143"/>
      <c r="D62" s="142"/>
      <c r="E62" s="142"/>
      <c r="F62" s="143"/>
      <c r="G62" s="142"/>
      <c r="H62" s="143"/>
      <c r="I62" s="142"/>
      <c r="J62" s="143"/>
      <c r="K62" s="142"/>
      <c r="L62" s="142"/>
      <c r="M62" s="181"/>
      <c r="N62" s="180"/>
      <c r="O62" s="180"/>
      <c r="P62" s="142"/>
      <c r="Q62" s="212"/>
      <c r="R62" s="211"/>
      <c r="S62" s="211"/>
      <c r="T62" s="212"/>
    </row>
    <row r="63" spans="1:20">
      <c r="A63" s="142"/>
      <c r="B63" s="142"/>
      <c r="C63" s="143"/>
      <c r="D63" s="142"/>
      <c r="E63" s="142"/>
      <c r="F63" s="143"/>
      <c r="G63" s="142"/>
      <c r="H63" s="143"/>
      <c r="I63" s="142"/>
      <c r="J63" s="143"/>
      <c r="K63" s="142"/>
      <c r="L63" s="142"/>
      <c r="M63" s="143"/>
      <c r="N63" s="180"/>
      <c r="O63" s="180"/>
      <c r="P63" s="142"/>
      <c r="Q63" s="212"/>
      <c r="R63" s="211"/>
      <c r="S63" s="211"/>
      <c r="T63" s="212"/>
    </row>
    <row r="64" spans="1:20">
      <c r="A64" s="142"/>
      <c r="B64" s="142"/>
      <c r="C64" s="143"/>
      <c r="D64" s="142"/>
      <c r="E64" s="142"/>
      <c r="F64" s="143"/>
      <c r="G64" s="147"/>
      <c r="H64" s="143"/>
      <c r="I64" s="142"/>
      <c r="J64" s="143"/>
      <c r="K64" s="142"/>
      <c r="L64" s="142"/>
      <c r="M64" s="143"/>
      <c r="N64" s="180"/>
      <c r="O64" s="180"/>
      <c r="P64" s="142"/>
      <c r="Q64" s="212"/>
      <c r="R64" s="211"/>
      <c r="S64" s="211"/>
      <c r="T64" s="212"/>
    </row>
    <row r="65" spans="1:16">
      <c r="A65" s="83"/>
      <c r="B65" s="123"/>
      <c r="C65" s="32"/>
      <c r="D65" s="32"/>
      <c r="E65" s="32"/>
      <c r="F65" s="123"/>
      <c r="G65" s="83"/>
      <c r="H65" s="123"/>
      <c r="I65" s="32"/>
      <c r="J65" s="32"/>
      <c r="K65" s="123"/>
      <c r="L65" s="83"/>
      <c r="M65" s="123"/>
      <c r="N65" s="32"/>
      <c r="O65" s="32"/>
      <c r="P65" s="83"/>
    </row>
  </sheetData>
  <mergeCells count="13">
    <mergeCell ref="A1:AA1"/>
    <mergeCell ref="B5:F5"/>
    <mergeCell ref="H5:K5"/>
    <mergeCell ref="M5:P5"/>
    <mergeCell ref="R5:T5"/>
    <mergeCell ref="B35:F35"/>
    <mergeCell ref="H35:K35"/>
    <mergeCell ref="M35:P35"/>
    <mergeCell ref="R35:U35"/>
    <mergeCell ref="B36:F36"/>
    <mergeCell ref="H36:K36"/>
    <mergeCell ref="M36:P36"/>
    <mergeCell ref="R36:U36"/>
  </mergeCells>
  <printOptions horizontalCentered="1" verticalCentered="1"/>
  <pageMargins left="0" right="0" top="0" bottom="0" header="0" footer="0"/>
  <pageSetup paperSize="1" scale="74" orientation="landscape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0"/>
  <sheetViews>
    <sheetView topLeftCell="A34" workbookViewId="0">
      <selection activeCell="C53" sqref="C53"/>
    </sheetView>
  </sheetViews>
  <sheetFormatPr defaultColWidth="9" defaultRowHeight="13.2"/>
  <cols>
    <col min="1" max="1" width="6.71296296296296" customWidth="1"/>
    <col min="2" max="2" width="1.71296296296296" customWidth="1"/>
    <col min="3" max="3" width="13.287037037037" customWidth="1"/>
    <col min="4" max="5" width="11" customWidth="1"/>
    <col min="6" max="6" width="12.4259259259259" customWidth="1"/>
    <col min="7" max="7" width="11.287037037037" customWidth="1"/>
    <col min="8" max="8" width="12.712962962963" style="47" customWidth="1"/>
    <col min="9" max="9" width="14.287037037037" customWidth="1"/>
    <col min="10" max="10" width="11.4259259259259" customWidth="1"/>
    <col min="11" max="11" width="13.5740740740741" customWidth="1"/>
    <col min="12" max="12" width="13.712962962963" customWidth="1"/>
    <col min="13" max="13" width="11.712962962963" customWidth="1"/>
    <col min="14" max="14" width="13.287037037037" customWidth="1"/>
    <col min="15" max="15" width="10.712962962963" customWidth="1"/>
    <col min="16" max="16" width="13.5740740740741" style="47" customWidth="1"/>
    <col min="17" max="17" width="13.712962962963" customWidth="1"/>
    <col min="18" max="18" width="12.287037037037" customWidth="1"/>
    <col min="22" max="22" width="11.712962962963" style="47" customWidth="1"/>
  </cols>
  <sheetData>
    <row r="1" s="44" customFormat="1" ht="22.8" spans="1:22">
      <c r="A1" s="48" t="s">
        <v>44</v>
      </c>
      <c r="B1" s="48"/>
      <c r="H1" s="48" t="s">
        <v>45</v>
      </c>
      <c r="P1" s="68"/>
      <c r="V1" s="68"/>
    </row>
    <row r="2" ht="17.4" spans="1:2">
      <c r="A2" s="49" t="s">
        <v>46</v>
      </c>
      <c r="B2" s="49"/>
    </row>
    <row r="3" ht="6" customHeight="1" spans="2:2">
      <c r="B3" s="49"/>
    </row>
    <row r="4" ht="24" customHeight="1" spans="1:14">
      <c r="A4" s="49"/>
      <c r="B4" s="49"/>
      <c r="F4" s="49"/>
      <c r="G4" s="49"/>
      <c r="H4" s="50" t="s">
        <v>47</v>
      </c>
      <c r="I4" s="69"/>
      <c r="J4" s="69"/>
      <c r="K4" s="69"/>
      <c r="L4" s="69"/>
      <c r="M4" s="69"/>
      <c r="N4" s="70"/>
    </row>
    <row r="5" ht="60" spans="6:14">
      <c r="F5" s="51"/>
      <c r="G5" s="51"/>
      <c r="H5" s="52" t="s">
        <v>48</v>
      </c>
      <c r="I5" s="61" t="s">
        <v>49</v>
      </c>
      <c r="J5" s="61" t="s">
        <v>50</v>
      </c>
      <c r="K5" s="61" t="s">
        <v>51</v>
      </c>
      <c r="L5" s="61" t="s">
        <v>52</v>
      </c>
      <c r="M5" s="61" t="s">
        <v>20</v>
      </c>
      <c r="N5" s="71" t="s">
        <v>53</v>
      </c>
    </row>
    <row r="6" s="45" customFormat="1" ht="32.25" customHeight="1" spans="7:14">
      <c r="G6" s="53">
        <v>1</v>
      </c>
      <c r="H6" s="54">
        <v>127.59</v>
      </c>
      <c r="I6" s="72">
        <v>4</v>
      </c>
      <c r="J6" s="73">
        <v>2.5</v>
      </c>
      <c r="K6" s="72">
        <v>3.5</v>
      </c>
      <c r="L6" s="72">
        <v>3.5</v>
      </c>
      <c r="M6" s="62">
        <v>3.5</v>
      </c>
      <c r="N6" s="74">
        <f t="shared" ref="N6:N15" si="0">SUM(H6:M6)</f>
        <v>144.59</v>
      </c>
    </row>
    <row r="7" ht="15.6" spans="7:14">
      <c r="G7" s="53">
        <v>2</v>
      </c>
      <c r="H7" s="55">
        <f>SUM(H6*2)</f>
        <v>255.18</v>
      </c>
      <c r="I7" s="62">
        <f>I6*2</f>
        <v>8</v>
      </c>
      <c r="J7" s="63">
        <f>J6*2</f>
        <v>5</v>
      </c>
      <c r="K7" s="62">
        <f>K6*2</f>
        <v>7</v>
      </c>
      <c r="L7" s="62">
        <f>L6*2</f>
        <v>7</v>
      </c>
      <c r="M7" s="62">
        <f t="shared" ref="M7" si="1">M6*2</f>
        <v>7</v>
      </c>
      <c r="N7" s="74">
        <f t="shared" si="0"/>
        <v>289.18</v>
      </c>
    </row>
    <row r="8" ht="15.6" spans="7:14">
      <c r="G8" s="53">
        <v>3</v>
      </c>
      <c r="H8" s="55">
        <f>SUM(H6*3)</f>
        <v>382.77</v>
      </c>
      <c r="I8" s="62">
        <f>I6*3</f>
        <v>12</v>
      </c>
      <c r="J8" s="63">
        <f>J6*3</f>
        <v>7.5</v>
      </c>
      <c r="K8" s="62">
        <f>K6*3</f>
        <v>10.5</v>
      </c>
      <c r="L8" s="62">
        <f>L6*3</f>
        <v>10.5</v>
      </c>
      <c r="M8" s="62">
        <f>M6*3</f>
        <v>10.5</v>
      </c>
      <c r="N8" s="74">
        <f t="shared" si="0"/>
        <v>433.77</v>
      </c>
    </row>
    <row r="9" ht="15.6" spans="7:14">
      <c r="G9" s="53">
        <v>4</v>
      </c>
      <c r="H9" s="55">
        <f>SUM(H6*4)</f>
        <v>510.36</v>
      </c>
      <c r="I9" s="62">
        <f>I6*4</f>
        <v>16</v>
      </c>
      <c r="J9" s="63">
        <f>J6*4</f>
        <v>10</v>
      </c>
      <c r="K9" s="62">
        <f>K6*4</f>
        <v>14</v>
      </c>
      <c r="L9" s="62">
        <f>L6*4</f>
        <v>14</v>
      </c>
      <c r="M9" s="62">
        <f>M6*4</f>
        <v>14</v>
      </c>
      <c r="N9" s="74">
        <f t="shared" si="0"/>
        <v>578.36</v>
      </c>
    </row>
    <row r="10" ht="15.6" spans="7:14">
      <c r="G10" s="53">
        <v>5</v>
      </c>
      <c r="H10" s="55">
        <f>SUM(H6*5)</f>
        <v>637.95</v>
      </c>
      <c r="I10" s="64">
        <f>I6*5</f>
        <v>20</v>
      </c>
      <c r="J10" s="63">
        <f>J6*5</f>
        <v>12.5</v>
      </c>
      <c r="K10" s="64">
        <f>K6*5</f>
        <v>17.5</v>
      </c>
      <c r="L10" s="64">
        <f>L6*5</f>
        <v>17.5</v>
      </c>
      <c r="M10" s="64">
        <f>M6*5</f>
        <v>17.5</v>
      </c>
      <c r="N10" s="74">
        <f t="shared" si="0"/>
        <v>722.95</v>
      </c>
    </row>
    <row r="11" ht="15.6" spans="7:14">
      <c r="G11" s="53">
        <v>6</v>
      </c>
      <c r="H11" s="55">
        <f>SUM(H6*6)</f>
        <v>765.54</v>
      </c>
      <c r="I11" s="64">
        <f>I6*6</f>
        <v>24</v>
      </c>
      <c r="J11" s="63">
        <f>J6*6</f>
        <v>15</v>
      </c>
      <c r="K11" s="64">
        <f>K6*6</f>
        <v>21</v>
      </c>
      <c r="L11" s="64">
        <f>L6*6</f>
        <v>21</v>
      </c>
      <c r="M11" s="64">
        <f>M6*6</f>
        <v>21</v>
      </c>
      <c r="N11" s="74">
        <f t="shared" si="0"/>
        <v>867.54</v>
      </c>
    </row>
    <row r="12" ht="15.6" spans="7:14">
      <c r="G12" s="53">
        <v>7</v>
      </c>
      <c r="H12" s="55">
        <f>SUM(H6*7)</f>
        <v>893.13</v>
      </c>
      <c r="I12" s="64">
        <f>I6*7</f>
        <v>28</v>
      </c>
      <c r="J12" s="63">
        <f>J6*7</f>
        <v>17.5</v>
      </c>
      <c r="K12" s="64">
        <f>K6*7</f>
        <v>24.5</v>
      </c>
      <c r="L12" s="64">
        <f>L6*7</f>
        <v>24.5</v>
      </c>
      <c r="M12" s="64">
        <f>M6*7</f>
        <v>24.5</v>
      </c>
      <c r="N12" s="74">
        <f t="shared" si="0"/>
        <v>1012.13</v>
      </c>
    </row>
    <row r="13" ht="15.6" spans="7:14">
      <c r="G13" s="53">
        <v>8</v>
      </c>
      <c r="H13" s="55">
        <f>SUM(H6*8)</f>
        <v>1020.72</v>
      </c>
      <c r="I13" s="64">
        <f>I6*8</f>
        <v>32</v>
      </c>
      <c r="J13" s="63">
        <f>J6*8</f>
        <v>20</v>
      </c>
      <c r="K13" s="64">
        <f>K6*8</f>
        <v>28</v>
      </c>
      <c r="L13" s="64">
        <f>L6*8</f>
        <v>28</v>
      </c>
      <c r="M13" s="64">
        <f>M6*8</f>
        <v>28</v>
      </c>
      <c r="N13" s="74">
        <f t="shared" si="0"/>
        <v>1156.72</v>
      </c>
    </row>
    <row r="14" ht="15.6" spans="7:14">
      <c r="G14" s="53">
        <v>9</v>
      </c>
      <c r="H14" s="55">
        <f>SUM(H6*9)</f>
        <v>1148.31</v>
      </c>
      <c r="I14" s="62">
        <f>I6*9</f>
        <v>36</v>
      </c>
      <c r="J14" s="63">
        <f>J6*9</f>
        <v>22.5</v>
      </c>
      <c r="K14" s="62">
        <f>K6*9</f>
        <v>31.5</v>
      </c>
      <c r="L14" s="62">
        <f>L6*9</f>
        <v>31.5</v>
      </c>
      <c r="M14" s="62">
        <f>M6*9</f>
        <v>31.5</v>
      </c>
      <c r="N14" s="74">
        <f t="shared" si="0"/>
        <v>1301.31</v>
      </c>
    </row>
    <row r="15" ht="15.6" spans="7:14">
      <c r="G15" s="53">
        <v>10</v>
      </c>
      <c r="H15" s="55">
        <f>SUM(H6*10)</f>
        <v>1275.9</v>
      </c>
      <c r="I15" s="62">
        <f>I6*10</f>
        <v>40</v>
      </c>
      <c r="J15" s="63">
        <f>J6*10</f>
        <v>25</v>
      </c>
      <c r="K15" s="62">
        <f>K6*10</f>
        <v>35</v>
      </c>
      <c r="L15" s="62">
        <f>L6*10</f>
        <v>35</v>
      </c>
      <c r="M15" s="62">
        <f>M6*10</f>
        <v>35</v>
      </c>
      <c r="N15" s="74">
        <f t="shared" si="0"/>
        <v>1445.9</v>
      </c>
    </row>
    <row r="16" ht="15.6" spans="7:14">
      <c r="G16" s="53"/>
      <c r="H16" s="56"/>
      <c r="I16" s="65"/>
      <c r="J16" s="65"/>
      <c r="K16" s="65"/>
      <c r="L16" s="65"/>
      <c r="M16" s="65"/>
      <c r="N16" s="74" t="s">
        <v>11</v>
      </c>
    </row>
    <row r="17" ht="15.6" spans="7:14">
      <c r="G17" s="53">
        <v>11</v>
      </c>
      <c r="H17" s="55">
        <v>1338.86</v>
      </c>
      <c r="I17" s="62">
        <v>44</v>
      </c>
      <c r="J17" s="63">
        <v>27.5</v>
      </c>
      <c r="K17" s="62">
        <v>33</v>
      </c>
      <c r="L17" s="62">
        <v>38.5</v>
      </c>
      <c r="M17" s="62">
        <f>M6*11</f>
        <v>38.5</v>
      </c>
      <c r="N17" s="74">
        <f t="shared" ref="N17:N24" si="2">SUM(H17:M17)</f>
        <v>1520.36</v>
      </c>
    </row>
    <row r="18" ht="15.6" spans="7:14">
      <c r="G18" s="53">
        <v>12</v>
      </c>
      <c r="H18" s="55">
        <v>1401.82</v>
      </c>
      <c r="I18" s="62">
        <v>48</v>
      </c>
      <c r="J18" s="63">
        <v>30</v>
      </c>
      <c r="K18" s="62">
        <v>42</v>
      </c>
      <c r="L18" s="62">
        <v>42</v>
      </c>
      <c r="M18" s="62">
        <f>M6*12</f>
        <v>42</v>
      </c>
      <c r="N18" s="74">
        <f t="shared" si="2"/>
        <v>1605.82</v>
      </c>
    </row>
    <row r="19" ht="15.6" spans="7:14">
      <c r="G19" s="53">
        <v>13</v>
      </c>
      <c r="H19" s="55">
        <v>1464.78</v>
      </c>
      <c r="I19" s="62">
        <v>48</v>
      </c>
      <c r="J19" s="63">
        <v>30</v>
      </c>
      <c r="K19" s="62">
        <v>42</v>
      </c>
      <c r="L19" s="62">
        <v>42</v>
      </c>
      <c r="M19" s="62">
        <f>M6*13</f>
        <v>45.5</v>
      </c>
      <c r="N19" s="74">
        <f t="shared" si="2"/>
        <v>1672.28</v>
      </c>
    </row>
    <row r="20" ht="15.6" spans="7:14">
      <c r="G20" s="53">
        <v>14</v>
      </c>
      <c r="H20" s="55">
        <v>1527.74</v>
      </c>
      <c r="I20" s="62">
        <v>48</v>
      </c>
      <c r="J20" s="63">
        <v>30</v>
      </c>
      <c r="K20" s="62">
        <v>42</v>
      </c>
      <c r="L20" s="62">
        <v>42</v>
      </c>
      <c r="M20" s="62">
        <f>M6*14</f>
        <v>49</v>
      </c>
      <c r="N20" s="74">
        <f t="shared" si="2"/>
        <v>1738.74</v>
      </c>
    </row>
    <row r="21" ht="15.6" spans="7:14">
      <c r="G21" s="53">
        <v>15</v>
      </c>
      <c r="H21" s="55">
        <v>1590.7</v>
      </c>
      <c r="I21" s="62">
        <v>48</v>
      </c>
      <c r="J21" s="63">
        <v>30</v>
      </c>
      <c r="K21" s="62">
        <v>42</v>
      </c>
      <c r="L21" s="62">
        <v>42</v>
      </c>
      <c r="M21" s="62">
        <f>M6*15</f>
        <v>52.5</v>
      </c>
      <c r="N21" s="74">
        <f t="shared" si="2"/>
        <v>1805.2</v>
      </c>
    </row>
    <row r="22" ht="15.6" spans="7:14">
      <c r="G22" s="53">
        <v>16</v>
      </c>
      <c r="H22" s="55">
        <v>1653.66</v>
      </c>
      <c r="I22" s="62">
        <v>48</v>
      </c>
      <c r="J22" s="63">
        <v>30</v>
      </c>
      <c r="K22" s="62">
        <v>42</v>
      </c>
      <c r="L22" s="62">
        <v>42</v>
      </c>
      <c r="M22" s="62">
        <f>M6*16</f>
        <v>56</v>
      </c>
      <c r="N22" s="74">
        <f t="shared" si="2"/>
        <v>1871.66</v>
      </c>
    </row>
    <row r="23" ht="15.6" spans="7:14">
      <c r="G23" s="53">
        <v>17</v>
      </c>
      <c r="H23" s="55">
        <v>1716.62</v>
      </c>
      <c r="I23" s="62">
        <v>48</v>
      </c>
      <c r="J23" s="63">
        <v>30</v>
      </c>
      <c r="K23" s="62">
        <v>42</v>
      </c>
      <c r="L23" s="62">
        <v>42</v>
      </c>
      <c r="M23" s="62">
        <f>M6*17</f>
        <v>59.5</v>
      </c>
      <c r="N23" s="74">
        <f t="shared" si="2"/>
        <v>1938.12</v>
      </c>
    </row>
    <row r="24" ht="15.6" spans="7:14">
      <c r="G24" s="53">
        <v>18</v>
      </c>
      <c r="H24" s="55">
        <v>1779.58</v>
      </c>
      <c r="I24" s="62">
        <v>48</v>
      </c>
      <c r="J24" s="63">
        <v>30</v>
      </c>
      <c r="K24" s="62">
        <v>42</v>
      </c>
      <c r="L24" s="62">
        <v>42</v>
      </c>
      <c r="M24" s="62">
        <f>M6*18</f>
        <v>63</v>
      </c>
      <c r="N24" s="74">
        <f t="shared" si="2"/>
        <v>2004.58</v>
      </c>
    </row>
    <row r="25" ht="15.6" spans="7:14">
      <c r="G25" s="53"/>
      <c r="H25" s="55" t="s">
        <v>11</v>
      </c>
      <c r="I25" s="62" t="s">
        <v>11</v>
      </c>
      <c r="J25" s="63" t="s">
        <v>11</v>
      </c>
      <c r="K25" s="62" t="s">
        <v>11</v>
      </c>
      <c r="L25" s="62" t="s">
        <v>11</v>
      </c>
      <c r="M25" s="62"/>
      <c r="N25" s="74" t="s">
        <v>11</v>
      </c>
    </row>
    <row r="26" ht="15.6" spans="7:14">
      <c r="G26" s="53">
        <v>19</v>
      </c>
      <c r="H26" s="55">
        <v>1894.05</v>
      </c>
      <c r="I26" s="62">
        <v>48</v>
      </c>
      <c r="J26" s="63">
        <v>30</v>
      </c>
      <c r="K26" s="62">
        <v>42</v>
      </c>
      <c r="L26" s="62">
        <v>42</v>
      </c>
      <c r="M26" s="62">
        <f>M6*19</f>
        <v>66.5</v>
      </c>
      <c r="N26" s="74">
        <f>SUM(H26:M26)</f>
        <v>2122.55</v>
      </c>
    </row>
    <row r="27" ht="15.6" spans="7:14">
      <c r="G27" s="53">
        <v>20</v>
      </c>
      <c r="H27" s="55">
        <v>2008.52</v>
      </c>
      <c r="I27" s="62">
        <v>48</v>
      </c>
      <c r="J27" s="63">
        <v>30</v>
      </c>
      <c r="K27" s="62">
        <v>42</v>
      </c>
      <c r="L27" s="62">
        <v>42</v>
      </c>
      <c r="M27" s="62">
        <f>M6*20</f>
        <v>70</v>
      </c>
      <c r="N27" s="74">
        <f>SUM(H27:M27)</f>
        <v>2240.52</v>
      </c>
    </row>
    <row r="28" ht="15.6" spans="7:14">
      <c r="G28" s="53">
        <v>21</v>
      </c>
      <c r="H28" s="55">
        <v>2122.9</v>
      </c>
      <c r="I28" s="62">
        <v>48</v>
      </c>
      <c r="J28" s="63">
        <v>30</v>
      </c>
      <c r="K28" s="62">
        <v>42</v>
      </c>
      <c r="L28" s="62">
        <v>42</v>
      </c>
      <c r="M28" s="62">
        <f>M6*21</f>
        <v>73.5</v>
      </c>
      <c r="N28" s="74">
        <f>SUM(H28:M28)</f>
        <v>2358.4</v>
      </c>
    </row>
    <row r="29" ht="15.6" spans="7:14">
      <c r="G29" s="53">
        <v>22</v>
      </c>
      <c r="H29" s="57">
        <v>2237.46</v>
      </c>
      <c r="I29" s="66">
        <v>48</v>
      </c>
      <c r="J29" s="67">
        <v>30</v>
      </c>
      <c r="K29" s="66">
        <v>42</v>
      </c>
      <c r="L29" s="66">
        <v>42</v>
      </c>
      <c r="M29" s="66">
        <f>M6*22</f>
        <v>77</v>
      </c>
      <c r="N29" s="75">
        <f>SUM(H29:M29)</f>
        <v>2476.46</v>
      </c>
    </row>
    <row r="30" ht="10.15" customHeight="1" spans="9:9">
      <c r="I30" s="76"/>
    </row>
    <row r="31" ht="7.5" customHeight="1"/>
    <row r="32" ht="12" customHeight="1"/>
    <row r="33" s="46" customFormat="1" ht="30" customHeight="1" spans="3:22">
      <c r="C33" s="58" t="s">
        <v>54</v>
      </c>
      <c r="D33" s="59"/>
      <c r="E33" s="59"/>
      <c r="F33" s="59"/>
      <c r="G33" s="59"/>
      <c r="H33" s="59"/>
      <c r="I33" s="77"/>
      <c r="J33" s="58" t="s">
        <v>55</v>
      </c>
      <c r="K33" s="59"/>
      <c r="L33" s="59"/>
      <c r="M33" s="59"/>
      <c r="N33" s="59"/>
      <c r="O33" s="59"/>
      <c r="P33" s="59"/>
      <c r="Q33" s="77"/>
      <c r="V33" s="79"/>
    </row>
    <row r="34" ht="84" customHeight="1" spans="3:23">
      <c r="C34" s="60" t="s">
        <v>56</v>
      </c>
      <c r="D34" s="61" t="s">
        <v>49</v>
      </c>
      <c r="E34" s="61" t="s">
        <v>50</v>
      </c>
      <c r="F34" s="61" t="s">
        <v>51</v>
      </c>
      <c r="G34" s="61" t="s">
        <v>52</v>
      </c>
      <c r="H34" s="61" t="s">
        <v>20</v>
      </c>
      <c r="I34" s="78" t="s">
        <v>56</v>
      </c>
      <c r="J34" s="45"/>
      <c r="K34" s="60" t="s">
        <v>57</v>
      </c>
      <c r="L34" s="61" t="s">
        <v>49</v>
      </c>
      <c r="M34" s="61" t="s">
        <v>50</v>
      </c>
      <c r="N34" s="61" t="s">
        <v>51</v>
      </c>
      <c r="O34" s="61" t="s">
        <v>52</v>
      </c>
      <c r="P34" s="61" t="s">
        <v>20</v>
      </c>
      <c r="Q34" s="78" t="s">
        <v>58</v>
      </c>
      <c r="V34"/>
      <c r="W34" s="47"/>
    </row>
    <row r="35" s="1" customFormat="1" ht="15.6" spans="1:23">
      <c r="A35" s="1">
        <v>1</v>
      </c>
      <c r="C35" s="55">
        <v>145.79</v>
      </c>
      <c r="D35" s="62">
        <v>4</v>
      </c>
      <c r="E35" s="63">
        <v>2.5</v>
      </c>
      <c r="F35" s="63">
        <v>3.5</v>
      </c>
      <c r="G35" s="62">
        <v>3.5</v>
      </c>
      <c r="H35" s="62">
        <v>3.5</v>
      </c>
      <c r="I35" s="74">
        <f t="shared" ref="I35:I44" si="3">SUM(C35:H35)</f>
        <v>162.79</v>
      </c>
      <c r="J35" s="1">
        <v>1</v>
      </c>
      <c r="K35" s="55">
        <v>328.13</v>
      </c>
      <c r="L35" s="62">
        <v>4</v>
      </c>
      <c r="M35" s="63">
        <v>2.5</v>
      </c>
      <c r="N35" s="63">
        <v>3.5</v>
      </c>
      <c r="O35" s="62">
        <v>3.5</v>
      </c>
      <c r="P35" s="62">
        <v>3.5</v>
      </c>
      <c r="Q35" s="74">
        <f>SUM(K35:P35)</f>
        <v>345.13</v>
      </c>
      <c r="W35" s="80"/>
    </row>
    <row r="36" s="1" customFormat="1" ht="15.6" spans="1:23">
      <c r="A36" s="1">
        <v>2</v>
      </c>
      <c r="C36" s="55">
        <f>SUM(C35*2)</f>
        <v>291.58</v>
      </c>
      <c r="D36" s="62">
        <f>D35*2</f>
        <v>8</v>
      </c>
      <c r="E36" s="63">
        <f>E35*2</f>
        <v>5</v>
      </c>
      <c r="F36" s="63">
        <f>F35*2</f>
        <v>7</v>
      </c>
      <c r="G36" s="62">
        <f>G35*2</f>
        <v>7</v>
      </c>
      <c r="H36" s="62">
        <f t="shared" ref="H36" si="4">H35*2</f>
        <v>7</v>
      </c>
      <c r="I36" s="74">
        <f t="shared" si="3"/>
        <v>325.58</v>
      </c>
      <c r="J36" s="1">
        <v>2</v>
      </c>
      <c r="K36" s="55">
        <v>656.26</v>
      </c>
      <c r="L36" s="62">
        <f>L35*2</f>
        <v>8</v>
      </c>
      <c r="M36" s="63">
        <f>M35*2</f>
        <v>5</v>
      </c>
      <c r="N36" s="63">
        <f>N35*2</f>
        <v>7</v>
      </c>
      <c r="O36" s="62">
        <f>O35*2</f>
        <v>7</v>
      </c>
      <c r="P36" s="62">
        <f t="shared" ref="P36" si="5">P35*2</f>
        <v>7</v>
      </c>
      <c r="Q36" s="74">
        <f>SUM(K36:P36)</f>
        <v>690.26</v>
      </c>
      <c r="W36" s="80"/>
    </row>
    <row r="37" s="1" customFormat="1" ht="15.6" spans="1:23">
      <c r="A37" s="1">
        <v>3</v>
      </c>
      <c r="C37" s="55">
        <f>SUM(C35*3)</f>
        <v>437.37</v>
      </c>
      <c r="D37" s="62">
        <f>D35*3</f>
        <v>12</v>
      </c>
      <c r="E37" s="63">
        <f>E35*3</f>
        <v>7.5</v>
      </c>
      <c r="F37" s="63">
        <f>F35*3</f>
        <v>10.5</v>
      </c>
      <c r="G37" s="62">
        <f>G35*3</f>
        <v>10.5</v>
      </c>
      <c r="H37" s="62">
        <f>H35*3</f>
        <v>10.5</v>
      </c>
      <c r="I37" s="74">
        <f t="shared" si="3"/>
        <v>488.37</v>
      </c>
      <c r="J37" s="1">
        <v>3</v>
      </c>
      <c r="K37" s="55">
        <v>984.39</v>
      </c>
      <c r="L37" s="62">
        <f>L35*3</f>
        <v>12</v>
      </c>
      <c r="M37" s="63">
        <f>M35*3</f>
        <v>7.5</v>
      </c>
      <c r="N37" s="63">
        <f>N35*3</f>
        <v>10.5</v>
      </c>
      <c r="O37" s="62">
        <f>O35*3</f>
        <v>10.5</v>
      </c>
      <c r="P37" s="62">
        <f>P35*3</f>
        <v>10.5</v>
      </c>
      <c r="Q37" s="74">
        <f>SUM(K37:P37)</f>
        <v>1035.39</v>
      </c>
      <c r="W37" s="80"/>
    </row>
    <row r="38" s="1" customFormat="1" ht="15.6" spans="1:23">
      <c r="A38" s="1">
        <v>4</v>
      </c>
      <c r="C38" s="55">
        <f>SUM(C35*4)</f>
        <v>583.16</v>
      </c>
      <c r="D38" s="62">
        <f>D35*4</f>
        <v>16</v>
      </c>
      <c r="E38" s="63">
        <f>E35*4</f>
        <v>10</v>
      </c>
      <c r="F38" s="63">
        <f>F35*4</f>
        <v>14</v>
      </c>
      <c r="G38" s="62">
        <f>G35*4</f>
        <v>14</v>
      </c>
      <c r="H38" s="62">
        <f>H35*4</f>
        <v>14</v>
      </c>
      <c r="I38" s="74">
        <f t="shared" si="3"/>
        <v>651.16</v>
      </c>
      <c r="J38" s="1">
        <v>4</v>
      </c>
      <c r="K38" s="55">
        <v>1312.52</v>
      </c>
      <c r="L38" s="62">
        <f>L35*4</f>
        <v>16</v>
      </c>
      <c r="M38" s="63">
        <f>M35*4</f>
        <v>10</v>
      </c>
      <c r="N38" s="63">
        <f>N35*4</f>
        <v>14</v>
      </c>
      <c r="O38" s="62">
        <f>O35*4</f>
        <v>14</v>
      </c>
      <c r="P38" s="62">
        <f>P35*4</f>
        <v>14</v>
      </c>
      <c r="Q38" s="74">
        <f>SUM(K38:P38)</f>
        <v>1380.52</v>
      </c>
      <c r="W38" s="80"/>
    </row>
    <row r="39" s="1" customFormat="1" ht="15.6" spans="1:23">
      <c r="A39" s="1">
        <v>5</v>
      </c>
      <c r="C39" s="55">
        <f>SUM(C35*5)</f>
        <v>728.95</v>
      </c>
      <c r="D39" s="64">
        <f>D35*5</f>
        <v>20</v>
      </c>
      <c r="E39" s="63">
        <f>E35*5</f>
        <v>12.5</v>
      </c>
      <c r="F39" s="63">
        <f>F35*5</f>
        <v>17.5</v>
      </c>
      <c r="G39" s="64">
        <f>G35*5</f>
        <v>17.5</v>
      </c>
      <c r="H39" s="64">
        <f>H35*5</f>
        <v>17.5</v>
      </c>
      <c r="I39" s="74">
        <f t="shared" si="3"/>
        <v>813.95</v>
      </c>
      <c r="J39" s="1">
        <v>5</v>
      </c>
      <c r="K39" s="55">
        <v>1640.65</v>
      </c>
      <c r="L39" s="64">
        <f>L35*5</f>
        <v>20</v>
      </c>
      <c r="M39" s="63">
        <f>M35*5</f>
        <v>12.5</v>
      </c>
      <c r="N39" s="63">
        <f>N35*5</f>
        <v>17.5</v>
      </c>
      <c r="O39" s="64">
        <f>O35*5</f>
        <v>17.5</v>
      </c>
      <c r="P39" s="64">
        <f>P35*5</f>
        <v>17.5</v>
      </c>
      <c r="Q39" s="74">
        <f>SUM(K39:P39)</f>
        <v>1725.65</v>
      </c>
      <c r="W39" s="80"/>
    </row>
    <row r="40" s="1" customFormat="1" ht="15.6" spans="1:23">
      <c r="A40" s="1">
        <v>6</v>
      </c>
      <c r="C40" s="55">
        <f>SUM(C35*6)</f>
        <v>874.74</v>
      </c>
      <c r="D40" s="64">
        <f>D35*6</f>
        <v>24</v>
      </c>
      <c r="E40" s="63">
        <f>E35*6</f>
        <v>15</v>
      </c>
      <c r="F40" s="63">
        <f>F35*6</f>
        <v>21</v>
      </c>
      <c r="G40" s="64">
        <f>G35*6</f>
        <v>21</v>
      </c>
      <c r="H40" s="64">
        <f>H35*6</f>
        <v>21</v>
      </c>
      <c r="I40" s="74">
        <f t="shared" si="3"/>
        <v>976.74</v>
      </c>
      <c r="J40" s="1">
        <v>6</v>
      </c>
      <c r="K40" s="55">
        <v>1968.78</v>
      </c>
      <c r="L40" s="64">
        <f>L35*6</f>
        <v>24</v>
      </c>
      <c r="M40" s="63">
        <f>M35*6</f>
        <v>15</v>
      </c>
      <c r="N40" s="63">
        <f>N35*6</f>
        <v>21</v>
      </c>
      <c r="O40" s="64">
        <f>O35*6</f>
        <v>21</v>
      </c>
      <c r="P40" s="64">
        <f>P35*6</f>
        <v>21</v>
      </c>
      <c r="Q40" s="74">
        <f t="shared" ref="Q40:Q44" si="6">SUM(K40:P40)</f>
        <v>2070.78</v>
      </c>
      <c r="W40" s="80"/>
    </row>
    <row r="41" s="1" customFormat="1" ht="15.6" spans="1:23">
      <c r="A41" s="1">
        <v>7</v>
      </c>
      <c r="C41" s="55">
        <f>SUM(C35*7)</f>
        <v>1020.53</v>
      </c>
      <c r="D41" s="64">
        <f>D35*7</f>
        <v>28</v>
      </c>
      <c r="E41" s="63">
        <f>E35*7</f>
        <v>17.5</v>
      </c>
      <c r="F41" s="63">
        <f>F35*7</f>
        <v>24.5</v>
      </c>
      <c r="G41" s="64">
        <f>G35*7</f>
        <v>24.5</v>
      </c>
      <c r="H41" s="64">
        <f>H35*7</f>
        <v>24.5</v>
      </c>
      <c r="I41" s="74">
        <f t="shared" si="3"/>
        <v>1139.53</v>
      </c>
      <c r="J41" s="1">
        <v>7</v>
      </c>
      <c r="K41" s="55">
        <v>2296.91</v>
      </c>
      <c r="L41" s="64">
        <f>L35*7</f>
        <v>28</v>
      </c>
      <c r="M41" s="63">
        <f>M35*7</f>
        <v>17.5</v>
      </c>
      <c r="N41" s="63">
        <f>N35*7</f>
        <v>24.5</v>
      </c>
      <c r="O41" s="64">
        <f>O35*7</f>
        <v>24.5</v>
      </c>
      <c r="P41" s="64">
        <f>P35*7</f>
        <v>24.5</v>
      </c>
      <c r="Q41" s="74">
        <f t="shared" si="6"/>
        <v>2415.91</v>
      </c>
      <c r="W41" s="80"/>
    </row>
    <row r="42" s="1" customFormat="1" ht="15.6" spans="1:23">
      <c r="A42" s="1">
        <v>8</v>
      </c>
      <c r="C42" s="55">
        <f>SUM(C35*8)</f>
        <v>1166.32</v>
      </c>
      <c r="D42" s="64">
        <f>D35*8</f>
        <v>32</v>
      </c>
      <c r="E42" s="63">
        <f>E35*8</f>
        <v>20</v>
      </c>
      <c r="F42" s="63">
        <f>F35*8</f>
        <v>28</v>
      </c>
      <c r="G42" s="64">
        <f>G35*8</f>
        <v>28</v>
      </c>
      <c r="H42" s="64">
        <f>H35*8</f>
        <v>28</v>
      </c>
      <c r="I42" s="74">
        <f t="shared" si="3"/>
        <v>1302.32</v>
      </c>
      <c r="J42" s="1">
        <v>8</v>
      </c>
      <c r="K42" s="55">
        <v>2625.04</v>
      </c>
      <c r="L42" s="64">
        <f>L35*8</f>
        <v>32</v>
      </c>
      <c r="M42" s="63">
        <f>M35*8</f>
        <v>20</v>
      </c>
      <c r="N42" s="63">
        <f>N35*8</f>
        <v>28</v>
      </c>
      <c r="O42" s="64">
        <f>O35*8</f>
        <v>28</v>
      </c>
      <c r="P42" s="64">
        <f>P35*8</f>
        <v>28</v>
      </c>
      <c r="Q42" s="74">
        <f t="shared" si="6"/>
        <v>2761.04</v>
      </c>
      <c r="W42" s="80"/>
    </row>
    <row r="43" s="1" customFormat="1" ht="15.6" spans="1:23">
      <c r="A43" s="1">
        <v>9</v>
      </c>
      <c r="C43" s="55">
        <f>SUM(C35*9)</f>
        <v>1312.11</v>
      </c>
      <c r="D43" s="62">
        <f>D35*9</f>
        <v>36</v>
      </c>
      <c r="E43" s="63">
        <f>E35*9</f>
        <v>22.5</v>
      </c>
      <c r="F43" s="63">
        <f>F35*9</f>
        <v>31.5</v>
      </c>
      <c r="G43" s="62">
        <f>G35*9</f>
        <v>31.5</v>
      </c>
      <c r="H43" s="62">
        <f>H35*9</f>
        <v>31.5</v>
      </c>
      <c r="I43" s="74">
        <f t="shared" si="3"/>
        <v>1465.11</v>
      </c>
      <c r="J43" s="1">
        <v>9</v>
      </c>
      <c r="K43" s="55">
        <v>2953.17</v>
      </c>
      <c r="L43" s="62">
        <f>L35*9</f>
        <v>36</v>
      </c>
      <c r="M43" s="63">
        <f>M35*9</f>
        <v>22.5</v>
      </c>
      <c r="N43" s="63">
        <f>N35*9</f>
        <v>31.5</v>
      </c>
      <c r="O43" s="62">
        <f>O35*9</f>
        <v>31.5</v>
      </c>
      <c r="P43" s="62">
        <f>P35*9</f>
        <v>31.5</v>
      </c>
      <c r="Q43" s="74">
        <f t="shared" si="6"/>
        <v>3106.17</v>
      </c>
      <c r="W43" s="80"/>
    </row>
    <row r="44" s="1" customFormat="1" ht="15.6" spans="1:23">
      <c r="A44" s="1">
        <v>10</v>
      </c>
      <c r="C44" s="55">
        <f>SUM(C35*10)</f>
        <v>1457.9</v>
      </c>
      <c r="D44" s="62">
        <f>D35*10</f>
        <v>40</v>
      </c>
      <c r="E44" s="63">
        <f>E35*10</f>
        <v>25</v>
      </c>
      <c r="F44" s="63">
        <f>F35*10</f>
        <v>35</v>
      </c>
      <c r="G44" s="62">
        <f>G35*10</f>
        <v>35</v>
      </c>
      <c r="H44" s="62">
        <f>H35*10</f>
        <v>35</v>
      </c>
      <c r="I44" s="74">
        <f t="shared" si="3"/>
        <v>1627.9</v>
      </c>
      <c r="J44" s="1">
        <v>10</v>
      </c>
      <c r="K44" s="55">
        <v>3281.3</v>
      </c>
      <c r="L44" s="62">
        <f>L35*10</f>
        <v>40</v>
      </c>
      <c r="M44" s="63">
        <f>M35*10</f>
        <v>25</v>
      </c>
      <c r="N44" s="63">
        <f>N35*10</f>
        <v>35</v>
      </c>
      <c r="O44" s="62">
        <f>O35*10</f>
        <v>35</v>
      </c>
      <c r="P44" s="62">
        <f>P35*10</f>
        <v>35</v>
      </c>
      <c r="Q44" s="74">
        <f t="shared" si="6"/>
        <v>3451.3</v>
      </c>
      <c r="W44" s="80"/>
    </row>
    <row r="45" s="1" customFormat="1" ht="15.6" spans="3:23">
      <c r="C45" s="56"/>
      <c r="D45" s="65"/>
      <c r="E45" s="65"/>
      <c r="F45" s="65"/>
      <c r="G45" s="65"/>
      <c r="H45" s="65"/>
      <c r="I45" s="74" t="s">
        <v>11</v>
      </c>
      <c r="K45" s="55" t="s">
        <v>11</v>
      </c>
      <c r="L45" s="65"/>
      <c r="M45" s="65"/>
      <c r="N45" s="65"/>
      <c r="O45" s="65"/>
      <c r="P45" s="65"/>
      <c r="Q45" s="74" t="s">
        <v>11</v>
      </c>
      <c r="W45" s="80"/>
    </row>
    <row r="46" s="1" customFormat="1" ht="15.6" spans="1:23">
      <c r="A46" s="1">
        <v>11</v>
      </c>
      <c r="C46" s="55">
        <v>1521.83</v>
      </c>
      <c r="D46" s="62">
        <v>44</v>
      </c>
      <c r="E46" s="63">
        <v>27.5</v>
      </c>
      <c r="F46" s="63">
        <v>38.5</v>
      </c>
      <c r="G46" s="63">
        <v>38.5</v>
      </c>
      <c r="H46" s="62">
        <f>H35*11</f>
        <v>38.5</v>
      </c>
      <c r="I46" s="74">
        <f t="shared" ref="I46:I53" si="7">SUM(C46:H46)</f>
        <v>1708.83</v>
      </c>
      <c r="J46" s="1">
        <v>11</v>
      </c>
      <c r="K46" s="55">
        <v>3352.46</v>
      </c>
      <c r="L46" s="62">
        <v>44</v>
      </c>
      <c r="M46" s="63">
        <v>27.5</v>
      </c>
      <c r="N46" s="63">
        <v>38.5</v>
      </c>
      <c r="O46" s="62">
        <v>38.5</v>
      </c>
      <c r="P46" s="62">
        <f>P35*11</f>
        <v>38.5</v>
      </c>
      <c r="Q46" s="74">
        <f>SUM(K46:P46)</f>
        <v>3539.46</v>
      </c>
      <c r="W46" s="80"/>
    </row>
    <row r="47" s="1" customFormat="1" ht="15.6" spans="1:23">
      <c r="A47" s="1">
        <v>12</v>
      </c>
      <c r="C47" s="55">
        <v>1585.76</v>
      </c>
      <c r="D47" s="62">
        <v>48</v>
      </c>
      <c r="E47" s="63">
        <v>30</v>
      </c>
      <c r="F47" s="63">
        <v>42</v>
      </c>
      <c r="G47" s="63">
        <v>42</v>
      </c>
      <c r="H47" s="62">
        <f>H35*12</f>
        <v>42</v>
      </c>
      <c r="I47" s="74">
        <f t="shared" si="7"/>
        <v>1789.76</v>
      </c>
      <c r="J47" s="1">
        <v>12</v>
      </c>
      <c r="K47" s="55">
        <v>3423.62</v>
      </c>
      <c r="L47" s="62">
        <v>48</v>
      </c>
      <c r="M47" s="63">
        <v>30</v>
      </c>
      <c r="N47" s="63">
        <v>42</v>
      </c>
      <c r="O47" s="62">
        <v>42</v>
      </c>
      <c r="P47" s="62">
        <f>P35*12</f>
        <v>42</v>
      </c>
      <c r="Q47" s="74">
        <f t="shared" ref="Q47:Q53" si="8">SUM(K47:P47)</f>
        <v>3627.62</v>
      </c>
      <c r="W47" s="80"/>
    </row>
    <row r="48" s="1" customFormat="1" ht="15.6" spans="1:23">
      <c r="A48" s="1">
        <v>13</v>
      </c>
      <c r="C48" s="55">
        <v>1649.69</v>
      </c>
      <c r="D48" s="62">
        <v>48</v>
      </c>
      <c r="E48" s="63">
        <v>30</v>
      </c>
      <c r="F48" s="63">
        <v>42</v>
      </c>
      <c r="G48" s="63">
        <v>42</v>
      </c>
      <c r="H48" s="62">
        <f>H35*13</f>
        <v>45.5</v>
      </c>
      <c r="I48" s="74">
        <f t="shared" si="7"/>
        <v>1857.19</v>
      </c>
      <c r="J48" s="1">
        <v>13</v>
      </c>
      <c r="K48" s="55">
        <v>3494.78</v>
      </c>
      <c r="L48" s="62">
        <v>48</v>
      </c>
      <c r="M48" s="63">
        <v>30</v>
      </c>
      <c r="N48" s="63">
        <v>42</v>
      </c>
      <c r="O48" s="62">
        <v>42</v>
      </c>
      <c r="P48" s="62">
        <f>P35*13</f>
        <v>45.5</v>
      </c>
      <c r="Q48" s="74">
        <f t="shared" si="8"/>
        <v>3702.28</v>
      </c>
      <c r="W48" s="80"/>
    </row>
    <row r="49" s="1" customFormat="1" ht="15.6" spans="1:23">
      <c r="A49" s="1">
        <v>14</v>
      </c>
      <c r="C49" s="55">
        <v>1713.62</v>
      </c>
      <c r="D49" s="62">
        <v>48</v>
      </c>
      <c r="E49" s="63">
        <v>30</v>
      </c>
      <c r="F49" s="63">
        <v>42</v>
      </c>
      <c r="G49" s="63">
        <v>42</v>
      </c>
      <c r="H49" s="62">
        <f>H35*14</f>
        <v>49</v>
      </c>
      <c r="I49" s="74">
        <f t="shared" si="7"/>
        <v>1924.62</v>
      </c>
      <c r="J49" s="1">
        <v>14</v>
      </c>
      <c r="K49" s="55">
        <v>3565.94</v>
      </c>
      <c r="L49" s="62">
        <v>48</v>
      </c>
      <c r="M49" s="63">
        <v>30</v>
      </c>
      <c r="N49" s="63">
        <v>42</v>
      </c>
      <c r="O49" s="62">
        <v>42</v>
      </c>
      <c r="P49" s="62">
        <f>P35*14</f>
        <v>49</v>
      </c>
      <c r="Q49" s="74">
        <f t="shared" si="8"/>
        <v>3776.94</v>
      </c>
      <c r="W49" s="80"/>
    </row>
    <row r="50" s="1" customFormat="1" ht="15.6" spans="1:23">
      <c r="A50" s="1">
        <v>15</v>
      </c>
      <c r="C50" s="55">
        <v>1777.55</v>
      </c>
      <c r="D50" s="62">
        <v>48</v>
      </c>
      <c r="E50" s="63">
        <v>30</v>
      </c>
      <c r="F50" s="63">
        <v>42</v>
      </c>
      <c r="G50" s="63">
        <v>42</v>
      </c>
      <c r="H50" s="62">
        <f>H35*15</f>
        <v>52.5</v>
      </c>
      <c r="I50" s="74">
        <f t="shared" si="7"/>
        <v>1992.05</v>
      </c>
      <c r="J50" s="1">
        <v>15</v>
      </c>
      <c r="K50" s="55">
        <v>3637.1</v>
      </c>
      <c r="L50" s="62">
        <v>48</v>
      </c>
      <c r="M50" s="63">
        <v>30</v>
      </c>
      <c r="N50" s="63">
        <v>42</v>
      </c>
      <c r="O50" s="62">
        <v>42</v>
      </c>
      <c r="P50" s="62">
        <f>P35*15</f>
        <v>52.5</v>
      </c>
      <c r="Q50" s="74">
        <f t="shared" si="8"/>
        <v>3851.6</v>
      </c>
      <c r="W50" s="80"/>
    </row>
    <row r="51" s="1" customFormat="1" ht="15.6" spans="1:23">
      <c r="A51" s="1">
        <v>16</v>
      </c>
      <c r="C51" s="55">
        <v>1841.48</v>
      </c>
      <c r="D51" s="62">
        <v>48</v>
      </c>
      <c r="E51" s="63">
        <v>30</v>
      </c>
      <c r="F51" s="63">
        <v>42</v>
      </c>
      <c r="G51" s="63">
        <v>42</v>
      </c>
      <c r="H51" s="62">
        <f>H35*16</f>
        <v>56</v>
      </c>
      <c r="I51" s="74">
        <f t="shared" si="7"/>
        <v>2059.48</v>
      </c>
      <c r="J51" s="1">
        <v>16</v>
      </c>
      <c r="K51" s="55">
        <v>3708.26</v>
      </c>
      <c r="L51" s="62">
        <v>48</v>
      </c>
      <c r="M51" s="63">
        <v>30</v>
      </c>
      <c r="N51" s="63">
        <v>42</v>
      </c>
      <c r="O51" s="62">
        <v>42</v>
      </c>
      <c r="P51" s="62">
        <f>P35*16</f>
        <v>56</v>
      </c>
      <c r="Q51" s="74">
        <f t="shared" si="8"/>
        <v>3926.26</v>
      </c>
      <c r="W51" s="80"/>
    </row>
    <row r="52" s="1" customFormat="1" ht="15.6" spans="1:23">
      <c r="A52" s="1">
        <v>17</v>
      </c>
      <c r="C52" s="55">
        <v>1905.41</v>
      </c>
      <c r="D52" s="62">
        <v>48</v>
      </c>
      <c r="E52" s="63">
        <v>30</v>
      </c>
      <c r="F52" s="63">
        <v>42</v>
      </c>
      <c r="G52" s="63">
        <v>42</v>
      </c>
      <c r="H52" s="62">
        <f>H35*17</f>
        <v>59.5</v>
      </c>
      <c r="I52" s="74">
        <f t="shared" si="7"/>
        <v>2126.91</v>
      </c>
      <c r="J52" s="1">
        <v>17</v>
      </c>
      <c r="K52" s="55">
        <v>3779.42</v>
      </c>
      <c r="L52" s="62">
        <v>48</v>
      </c>
      <c r="M52" s="63">
        <v>30</v>
      </c>
      <c r="N52" s="63">
        <v>42</v>
      </c>
      <c r="O52" s="62">
        <v>42</v>
      </c>
      <c r="P52" s="62">
        <f>P35*17</f>
        <v>59.5</v>
      </c>
      <c r="Q52" s="74">
        <f t="shared" si="8"/>
        <v>4000.92</v>
      </c>
      <c r="W52" s="80"/>
    </row>
    <row r="53" s="1" customFormat="1" ht="15.6" spans="1:23">
      <c r="A53" s="1">
        <v>18</v>
      </c>
      <c r="C53" s="55">
        <v>1969.34</v>
      </c>
      <c r="D53" s="62">
        <v>48</v>
      </c>
      <c r="E53" s="63">
        <v>30</v>
      </c>
      <c r="F53" s="63">
        <v>42</v>
      </c>
      <c r="G53" s="63">
        <v>42</v>
      </c>
      <c r="H53" s="62">
        <f>H35*18</f>
        <v>63</v>
      </c>
      <c r="I53" s="74">
        <f t="shared" si="7"/>
        <v>2194.34</v>
      </c>
      <c r="J53" s="1">
        <v>18</v>
      </c>
      <c r="K53" s="55">
        <v>3850.58</v>
      </c>
      <c r="L53" s="62">
        <v>48</v>
      </c>
      <c r="M53" s="63">
        <v>30</v>
      </c>
      <c r="N53" s="63">
        <v>42</v>
      </c>
      <c r="O53" s="62">
        <v>42</v>
      </c>
      <c r="P53" s="62">
        <f>P35*18</f>
        <v>63</v>
      </c>
      <c r="Q53" s="74">
        <f t="shared" si="8"/>
        <v>4075.58</v>
      </c>
      <c r="W53" s="80"/>
    </row>
    <row r="54" s="1" customFormat="1" ht="15.6" spans="3:23">
      <c r="C54" s="55" t="s">
        <v>11</v>
      </c>
      <c r="D54" s="62" t="s">
        <v>11</v>
      </c>
      <c r="E54" s="63" t="s">
        <v>11</v>
      </c>
      <c r="F54" s="63" t="s">
        <v>11</v>
      </c>
      <c r="G54" s="62" t="s">
        <v>11</v>
      </c>
      <c r="H54" s="62"/>
      <c r="I54" s="74" t="s">
        <v>11</v>
      </c>
      <c r="K54" s="55" t="s">
        <v>11</v>
      </c>
      <c r="L54" s="62" t="s">
        <v>11</v>
      </c>
      <c r="M54" s="63" t="s">
        <v>11</v>
      </c>
      <c r="N54" s="63" t="s">
        <v>11</v>
      </c>
      <c r="O54" s="62" t="s">
        <v>11</v>
      </c>
      <c r="P54" s="62"/>
      <c r="Q54" s="74" t="s">
        <v>11</v>
      </c>
      <c r="W54" s="80"/>
    </row>
    <row r="55" s="1" customFormat="1" ht="15.6" spans="1:23">
      <c r="A55" s="1">
        <v>19</v>
      </c>
      <c r="C55" s="55">
        <v>2083.81</v>
      </c>
      <c r="D55" s="62">
        <v>48</v>
      </c>
      <c r="E55" s="63">
        <v>30</v>
      </c>
      <c r="F55" s="63">
        <v>42</v>
      </c>
      <c r="G55" s="63">
        <v>42</v>
      </c>
      <c r="H55" s="62">
        <f>H35*19</f>
        <v>66.5</v>
      </c>
      <c r="I55" s="74">
        <f>SUM(C55:H55)</f>
        <v>2312.31</v>
      </c>
      <c r="J55" s="1">
        <v>19</v>
      </c>
      <c r="K55" s="55">
        <v>4165.59</v>
      </c>
      <c r="L55" s="62">
        <v>48</v>
      </c>
      <c r="M55" s="63">
        <v>30</v>
      </c>
      <c r="N55" s="63">
        <v>42</v>
      </c>
      <c r="O55" s="62">
        <v>42</v>
      </c>
      <c r="P55" s="62">
        <f>P35*19</f>
        <v>66.5</v>
      </c>
      <c r="Q55" s="74">
        <f>SUM(K55:P55)</f>
        <v>4394.09</v>
      </c>
      <c r="W55" s="80"/>
    </row>
    <row r="56" s="1" customFormat="1" ht="15.6" spans="1:23">
      <c r="A56" s="1">
        <v>20</v>
      </c>
      <c r="C56" s="55">
        <v>2198.28</v>
      </c>
      <c r="D56" s="62">
        <v>48</v>
      </c>
      <c r="E56" s="63">
        <v>30</v>
      </c>
      <c r="F56" s="63">
        <v>42</v>
      </c>
      <c r="G56" s="63">
        <v>42</v>
      </c>
      <c r="H56" s="62">
        <f>H35*20</f>
        <v>70</v>
      </c>
      <c r="I56" s="74">
        <f>SUM(C56:H56)</f>
        <v>2430.28</v>
      </c>
      <c r="J56" s="1">
        <v>20</v>
      </c>
      <c r="K56" s="55">
        <v>4480.6</v>
      </c>
      <c r="L56" s="62">
        <v>48</v>
      </c>
      <c r="M56" s="63">
        <v>30</v>
      </c>
      <c r="N56" s="63">
        <v>42</v>
      </c>
      <c r="O56" s="62">
        <v>42</v>
      </c>
      <c r="P56" s="62">
        <f>P35*20</f>
        <v>70</v>
      </c>
      <c r="Q56" s="74">
        <f t="shared" ref="Q56:Q58" si="9">SUM(K56:P56)</f>
        <v>4712.6</v>
      </c>
      <c r="W56" s="80"/>
    </row>
    <row r="57" s="1" customFormat="1" ht="15.6" spans="1:23">
      <c r="A57" s="1">
        <v>21</v>
      </c>
      <c r="C57" s="55">
        <v>2312.75</v>
      </c>
      <c r="D57" s="62">
        <v>48</v>
      </c>
      <c r="E57" s="63">
        <v>30</v>
      </c>
      <c r="F57" s="63">
        <v>42</v>
      </c>
      <c r="G57" s="63">
        <v>42</v>
      </c>
      <c r="H57" s="62">
        <f>H35*21</f>
        <v>73.5</v>
      </c>
      <c r="I57" s="74">
        <f>SUM(C57:H57)</f>
        <v>2548.25</v>
      </c>
      <c r="J57" s="1">
        <v>21</v>
      </c>
      <c r="K57" s="55">
        <v>4795.61</v>
      </c>
      <c r="L57" s="62">
        <v>48</v>
      </c>
      <c r="M57" s="63">
        <v>30</v>
      </c>
      <c r="N57" s="63">
        <v>42</v>
      </c>
      <c r="O57" s="62">
        <v>42</v>
      </c>
      <c r="P57" s="62">
        <f>P35*21</f>
        <v>73.5</v>
      </c>
      <c r="Q57" s="74">
        <f t="shared" si="9"/>
        <v>5031.11</v>
      </c>
      <c r="W57" s="80"/>
    </row>
    <row r="58" s="1" customFormat="1" ht="15.6" spans="1:23">
      <c r="A58" s="1">
        <v>22</v>
      </c>
      <c r="C58" s="57">
        <v>2427.22</v>
      </c>
      <c r="D58" s="66">
        <v>48</v>
      </c>
      <c r="E58" s="67">
        <v>30</v>
      </c>
      <c r="F58" s="67">
        <v>42</v>
      </c>
      <c r="G58" s="67">
        <v>42</v>
      </c>
      <c r="H58" s="66">
        <f>H35*22</f>
        <v>77</v>
      </c>
      <c r="I58" s="75">
        <f>SUM(C58:H58)</f>
        <v>2666.22</v>
      </c>
      <c r="J58" s="1">
        <v>22</v>
      </c>
      <c r="K58" s="57">
        <v>5110.62</v>
      </c>
      <c r="L58" s="66">
        <v>48</v>
      </c>
      <c r="M58" s="67">
        <v>30</v>
      </c>
      <c r="N58" s="67">
        <v>42</v>
      </c>
      <c r="O58" s="66">
        <v>42</v>
      </c>
      <c r="P58" s="66">
        <f>P35*22</f>
        <v>77</v>
      </c>
      <c r="Q58" s="74">
        <f t="shared" si="9"/>
        <v>5349.62</v>
      </c>
      <c r="W58" s="80"/>
    </row>
    <row r="60" ht="22.8" spans="3:3">
      <c r="C60" s="48" t="s">
        <v>59</v>
      </c>
    </row>
  </sheetData>
  <mergeCells count="3">
    <mergeCell ref="H4:N4"/>
    <mergeCell ref="C33:H33"/>
    <mergeCell ref="J33:P33"/>
  </mergeCells>
  <pageMargins left="0.25" right="0" top="0.5" bottom="0.5" header="0.5" footer="0.5"/>
  <pageSetup paperSize="1" scale="74" orientation="portrait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H17" sqref="H17"/>
    </sheetView>
  </sheetViews>
  <sheetFormatPr defaultColWidth="9" defaultRowHeight="13.2"/>
  <cols>
    <col min="1" max="1" width="11.287037037037" style="3" customWidth="1"/>
    <col min="2" max="2" width="10.712962962963" style="4" customWidth="1"/>
    <col min="3" max="3" width="14.287037037037" customWidth="1"/>
    <col min="4" max="4" width="20.712962962963" style="5" customWidth="1"/>
    <col min="5" max="5" width="10.287037037037" customWidth="1"/>
    <col min="6" max="6" width="11.287037037037" style="3" customWidth="1"/>
    <col min="7" max="7" width="9.71296296296296" style="5" customWidth="1"/>
    <col min="8" max="8" width="14.287037037037" customWidth="1"/>
    <col min="9" max="9" width="20.712962962963" customWidth="1"/>
    <col min="10" max="15" width="8.71296296296296" customWidth="1"/>
  </cols>
  <sheetData>
    <row r="1" ht="18" spans="1:9">
      <c r="A1" s="6" t="s">
        <v>60</v>
      </c>
      <c r="B1" s="7"/>
      <c r="C1" s="8"/>
      <c r="D1" s="9"/>
      <c r="E1" s="8"/>
      <c r="F1" s="10"/>
      <c r="G1" s="9"/>
      <c r="H1" s="8"/>
      <c r="I1" s="8"/>
    </row>
    <row r="2" s="1" customFormat="1" ht="15.6" spans="1:9">
      <c r="A2" s="11" t="s">
        <v>61</v>
      </c>
      <c r="B2" s="12"/>
      <c r="C2" s="13"/>
      <c r="D2" s="14"/>
      <c r="E2" s="13"/>
      <c r="F2" s="15"/>
      <c r="G2" s="14"/>
      <c r="H2" s="13"/>
      <c r="I2" s="13"/>
    </row>
    <row r="3" s="1" customFormat="1" ht="15.6" spans="1:9">
      <c r="A3" s="16" t="s">
        <v>62</v>
      </c>
      <c r="B3" s="12"/>
      <c r="C3" s="13"/>
      <c r="D3" s="14"/>
      <c r="E3" s="13"/>
      <c r="F3" s="15"/>
      <c r="G3" s="14"/>
      <c r="H3" s="13"/>
      <c r="I3" s="13"/>
    </row>
    <row r="4" s="1" customFormat="1" ht="15.6" spans="1:9">
      <c r="A4" s="11" t="s">
        <v>63</v>
      </c>
      <c r="B4" s="12"/>
      <c r="C4" s="13"/>
      <c r="D4" s="14"/>
      <c r="E4" s="13"/>
      <c r="F4" s="15"/>
      <c r="G4" s="14"/>
      <c r="H4" s="13"/>
      <c r="I4" s="13"/>
    </row>
    <row r="5" spans="1:3">
      <c r="A5" s="17"/>
      <c r="B5" s="18"/>
      <c r="C5" s="19"/>
    </row>
    <row r="6" s="1" customFormat="1" ht="15.6" spans="1:4">
      <c r="A6" s="20" t="s">
        <v>64</v>
      </c>
      <c r="B6" s="21"/>
      <c r="C6" s="22"/>
      <c r="D6" s="23"/>
    </row>
    <row r="7" ht="14.4" spans="1:7">
      <c r="A7" s="24" t="s">
        <v>65</v>
      </c>
      <c r="B7" s="25"/>
      <c r="C7" s="26"/>
      <c r="D7" s="27"/>
      <c r="F7"/>
      <c r="G7"/>
    </row>
    <row r="8" ht="15" customHeight="1" spans="1:7">
      <c r="A8" s="28" t="s">
        <v>66</v>
      </c>
      <c r="B8" s="29" t="s">
        <v>67</v>
      </c>
      <c r="C8" s="30" t="s">
        <v>68</v>
      </c>
      <c r="D8" s="31" t="s">
        <v>69</v>
      </c>
      <c r="F8"/>
      <c r="G8"/>
    </row>
    <row r="9" ht="15" customHeight="1" spans="1:7">
      <c r="A9" s="28" t="s">
        <v>70</v>
      </c>
      <c r="B9" s="29" t="s">
        <v>71</v>
      </c>
      <c r="C9" s="30" t="s">
        <v>72</v>
      </c>
      <c r="D9" s="31" t="s">
        <v>73</v>
      </c>
      <c r="F9"/>
      <c r="G9"/>
    </row>
    <row r="10" spans="1:7">
      <c r="A10" s="32">
        <v>1</v>
      </c>
      <c r="B10" s="33">
        <f>SUM('24-25 DISTRICT INC UT,UC &amp;UF '!N6)</f>
        <v>144.59</v>
      </c>
      <c r="C10" s="34">
        <f>SUM('24-25 DISTRICT INC UT,UC &amp;UF '!I35)</f>
        <v>162.79</v>
      </c>
      <c r="D10" s="35">
        <f>SUM('24-25 DISTRICT INC UT,UC &amp;UF '!Q35)</f>
        <v>345.13</v>
      </c>
      <c r="F10"/>
      <c r="G10"/>
    </row>
    <row r="11" spans="1:7">
      <c r="A11" s="36">
        <v>2</v>
      </c>
      <c r="B11" s="33">
        <f>SUM('24-25 DISTRICT INC UT,UC &amp;UF '!N7)</f>
        <v>289.18</v>
      </c>
      <c r="C11" s="34">
        <f>SUM('24-25 DISTRICT INC UT,UC &amp;UF '!I36)</f>
        <v>325.58</v>
      </c>
      <c r="D11" s="35">
        <f>SUM('24-25 DISTRICT INC UT,UC &amp;UF '!Q36)</f>
        <v>690.26</v>
      </c>
      <c r="F11"/>
      <c r="G11"/>
    </row>
    <row r="12" spans="1:7">
      <c r="A12" s="32">
        <v>3</v>
      </c>
      <c r="B12" s="33">
        <f>SUM('24-25 DISTRICT INC UT,UC &amp;UF '!N8)</f>
        <v>433.77</v>
      </c>
      <c r="C12" s="34">
        <f>SUM('24-25 DISTRICT INC UT,UC &amp;UF '!I37)</f>
        <v>488.37</v>
      </c>
      <c r="D12" s="35">
        <f>SUM('24-25 DISTRICT INC UT,UC &amp;UF '!Q37)</f>
        <v>1035.39</v>
      </c>
      <c r="F12"/>
      <c r="G12"/>
    </row>
    <row r="13" spans="1:7">
      <c r="A13" s="36">
        <v>4</v>
      </c>
      <c r="B13" s="33">
        <f>SUM('24-25 DISTRICT INC UT,UC &amp;UF '!N9)</f>
        <v>578.36</v>
      </c>
      <c r="C13" s="34">
        <f>SUM('24-25 DISTRICT INC UT,UC &amp;UF '!I38)</f>
        <v>651.16</v>
      </c>
      <c r="D13" s="35">
        <f>SUM('24-25 DISTRICT INC UT,UC &amp;UF '!Q38)</f>
        <v>1380.52</v>
      </c>
      <c r="F13"/>
      <c r="G13"/>
    </row>
    <row r="14" spans="1:7">
      <c r="A14" s="32">
        <v>5</v>
      </c>
      <c r="B14" s="33">
        <f>SUM('24-25 DISTRICT INC UT,UC &amp;UF '!N10)</f>
        <v>722.95</v>
      </c>
      <c r="C14" s="34">
        <f>SUM('24-25 DISTRICT INC UT,UC &amp;UF '!I39)</f>
        <v>813.95</v>
      </c>
      <c r="D14" s="35">
        <f>SUM('24-25 DISTRICT INC UT,UC &amp;UF '!Q39)</f>
        <v>1725.65</v>
      </c>
      <c r="E14" s="37"/>
      <c r="F14"/>
      <c r="G14"/>
    </row>
    <row r="15" spans="1:7">
      <c r="A15" s="36">
        <v>6</v>
      </c>
      <c r="B15" s="33">
        <f>SUM('24-25 DISTRICT INC UT,UC &amp;UF '!N11)</f>
        <v>867.54</v>
      </c>
      <c r="C15" s="34">
        <f>SUM('24-25 DISTRICT INC UT,UC &amp;UF '!I40)</f>
        <v>976.74</v>
      </c>
      <c r="D15" s="35">
        <f>SUM('24-25 DISTRICT INC UT,UC &amp;UF '!Q40)</f>
        <v>2070.78</v>
      </c>
      <c r="E15" s="37"/>
      <c r="F15"/>
      <c r="G15"/>
    </row>
    <row r="16" spans="1:7">
      <c r="A16" s="32">
        <v>7</v>
      </c>
      <c r="B16" s="33">
        <f>SUM('24-25 DISTRICT INC UT,UC &amp;UF '!N12)</f>
        <v>1012.13</v>
      </c>
      <c r="C16" s="34">
        <f>SUM('24-25 DISTRICT INC UT,UC &amp;UF '!I41)</f>
        <v>1139.53</v>
      </c>
      <c r="D16" s="35">
        <f>SUM('24-25 DISTRICT INC UT,UC &amp;UF '!Q41)</f>
        <v>2415.91</v>
      </c>
      <c r="E16" s="37"/>
      <c r="F16"/>
      <c r="G16"/>
    </row>
    <row r="17" spans="1:7">
      <c r="A17" s="36">
        <v>8</v>
      </c>
      <c r="B17" s="33">
        <f>SUM('24-25 DISTRICT INC UT,UC &amp;UF '!N13)</f>
        <v>1156.72</v>
      </c>
      <c r="C17" s="34">
        <f>SUM('24-25 DISTRICT INC UT,UC &amp;UF '!I42)</f>
        <v>1302.32</v>
      </c>
      <c r="D17" s="35">
        <f>SUM('24-25 DISTRICT INC UT,UC &amp;UF '!Q42)</f>
        <v>2761.04</v>
      </c>
      <c r="E17" s="37"/>
      <c r="F17"/>
      <c r="G17"/>
    </row>
    <row r="18" spans="1:7">
      <c r="A18" s="32">
        <v>9</v>
      </c>
      <c r="B18" s="33">
        <f>SUM('24-25 DISTRICT INC UT,UC &amp;UF '!N14)</f>
        <v>1301.31</v>
      </c>
      <c r="C18" s="34">
        <f>SUM('24-25 DISTRICT INC UT,UC &amp;UF '!I43)</f>
        <v>1465.11</v>
      </c>
      <c r="D18" s="35">
        <f>SUM('24-25 DISTRICT INC UT,UC &amp;UF '!Q43)</f>
        <v>3106.17</v>
      </c>
      <c r="E18" s="37"/>
      <c r="F18"/>
      <c r="G18"/>
    </row>
    <row r="19" spans="1:7">
      <c r="A19" s="36">
        <v>10</v>
      </c>
      <c r="B19" s="33">
        <f>SUM('24-25 DISTRICT INC UT,UC &amp;UF '!N15)</f>
        <v>1445.9</v>
      </c>
      <c r="C19" s="34">
        <f>SUM('24-25 DISTRICT INC UT,UC &amp;UF '!I44)</f>
        <v>1627.9</v>
      </c>
      <c r="D19" s="35">
        <f>SUM('24-25 DISTRICT INC UT,UC &amp;UF '!Q44)</f>
        <v>3451.3</v>
      </c>
      <c r="E19" s="37"/>
      <c r="F19"/>
      <c r="G19"/>
    </row>
    <row r="20" spans="1:7">
      <c r="A20" s="32">
        <v>11</v>
      </c>
      <c r="B20" s="33">
        <f>SUM('24-25 DISTRICT INC UT,UC &amp;UF '!N17)</f>
        <v>1520.36</v>
      </c>
      <c r="C20" s="34">
        <f>SUM('24-25 DISTRICT INC UT,UC &amp;UF '!I46)</f>
        <v>1708.83</v>
      </c>
      <c r="D20" s="35">
        <f>SUM('24-25 DISTRICT INC UT,UC &amp;UF '!Q46)</f>
        <v>3539.46</v>
      </c>
      <c r="E20" s="37"/>
      <c r="F20"/>
      <c r="G20"/>
    </row>
    <row r="21" spans="1:7">
      <c r="A21" s="36">
        <v>12</v>
      </c>
      <c r="B21" s="33">
        <f>SUM('24-25 DISTRICT INC UT,UC &amp;UF '!N18)</f>
        <v>1605.82</v>
      </c>
      <c r="C21" s="34">
        <f>SUM('24-25 DISTRICT INC UT,UC &amp;UF '!I47)</f>
        <v>1789.76</v>
      </c>
      <c r="D21" s="35">
        <f>SUM('24-25 DISTRICT INC UT,UC &amp;UF '!Q47)</f>
        <v>3627.62</v>
      </c>
      <c r="E21" s="37"/>
      <c r="F21"/>
      <c r="G21"/>
    </row>
    <row r="22" spans="1:7">
      <c r="A22" s="32">
        <v>13</v>
      </c>
      <c r="B22" s="33">
        <f>SUM('24-25 DISTRICT INC UT,UC &amp;UF '!N19)</f>
        <v>1672.28</v>
      </c>
      <c r="C22" s="34">
        <f>SUM('24-25 DISTRICT INC UT,UC &amp;UF '!I48)</f>
        <v>1857.19</v>
      </c>
      <c r="D22" s="35">
        <f>SUM('24-25 DISTRICT INC UT,UC &amp;UF '!Q48)</f>
        <v>3702.28</v>
      </c>
      <c r="E22" s="37"/>
      <c r="F22"/>
      <c r="G22"/>
    </row>
    <row r="23" spans="1:7">
      <c r="A23" s="36">
        <v>14</v>
      </c>
      <c r="B23" s="33">
        <f>SUM('24-25 DISTRICT INC UT,UC &amp;UF '!N20)</f>
        <v>1738.74</v>
      </c>
      <c r="C23" s="34">
        <f>SUM('24-25 DISTRICT INC UT,UC &amp;UF '!I49)</f>
        <v>1924.62</v>
      </c>
      <c r="D23" s="35">
        <f>SUM('24-25 DISTRICT INC UT,UC &amp;UF '!Q49)</f>
        <v>3776.94</v>
      </c>
      <c r="E23" s="37"/>
      <c r="F23"/>
      <c r="G23"/>
    </row>
    <row r="24" spans="1:7">
      <c r="A24" s="32">
        <v>15</v>
      </c>
      <c r="B24" s="33">
        <f>SUM('24-25 DISTRICT INC UT,UC &amp;UF '!N21)</f>
        <v>1805.2</v>
      </c>
      <c r="C24" s="34">
        <f>SUM('24-25 DISTRICT INC UT,UC &amp;UF '!I50)</f>
        <v>1992.05</v>
      </c>
      <c r="D24" s="35">
        <f>SUM('24-25 DISTRICT INC UT,UC &amp;UF '!Q50)</f>
        <v>3851.6</v>
      </c>
      <c r="E24" s="37"/>
      <c r="F24"/>
      <c r="G24"/>
    </row>
    <row r="25" spans="1:7">
      <c r="A25" s="36">
        <v>16</v>
      </c>
      <c r="B25" s="33">
        <f>SUM('24-25 DISTRICT INC UT,UC &amp;UF '!N22)</f>
        <v>1871.66</v>
      </c>
      <c r="C25" s="34">
        <f>SUM('24-25 DISTRICT INC UT,UC &amp;UF '!I51)</f>
        <v>2059.48</v>
      </c>
      <c r="D25" s="35">
        <f>SUM('24-25 DISTRICT INC UT,UC &amp;UF '!Q51)</f>
        <v>3926.26</v>
      </c>
      <c r="E25" s="37"/>
      <c r="F25"/>
      <c r="G25"/>
    </row>
    <row r="26" spans="1:7">
      <c r="A26" s="32">
        <v>17</v>
      </c>
      <c r="B26" s="33">
        <f>SUM('24-25 DISTRICT INC UT,UC &amp;UF '!N23)</f>
        <v>1938.12</v>
      </c>
      <c r="C26" s="34">
        <f>SUM('24-25 DISTRICT INC UT,UC &amp;UF '!I52)</f>
        <v>2126.91</v>
      </c>
      <c r="D26" s="35">
        <f>SUM('24-25 DISTRICT INC UT,UC &amp;UF '!Q52)</f>
        <v>4000.92</v>
      </c>
      <c r="E26" s="37"/>
      <c r="F26"/>
      <c r="G26"/>
    </row>
    <row r="27" spans="1:7">
      <c r="A27" s="36">
        <v>18</v>
      </c>
      <c r="B27" s="33">
        <f>SUM('24-25 DISTRICT INC UT,UC &amp;UF '!N24)</f>
        <v>2004.58</v>
      </c>
      <c r="C27" s="34">
        <f>SUM('24-25 DISTRICT INC UT,UC &amp;UF '!I53)</f>
        <v>2194.34</v>
      </c>
      <c r="D27" s="35">
        <f>SUM('24-25 DISTRICT INC UT,UC &amp;UF '!Q53)</f>
        <v>4075.58</v>
      </c>
      <c r="E27" s="37"/>
      <c r="F27"/>
      <c r="G27"/>
    </row>
    <row r="28" spans="1:7">
      <c r="A28" s="32">
        <v>19</v>
      </c>
      <c r="B28" s="33">
        <f>SUM('24-25 DISTRICT INC UT,UC &amp;UF '!N26)</f>
        <v>2122.55</v>
      </c>
      <c r="C28" s="34">
        <f>SUM('24-25 DISTRICT INC UT,UC &amp;UF '!I55)</f>
        <v>2312.31</v>
      </c>
      <c r="D28" s="35">
        <f>SUM('24-25 DISTRICT INC UT,UC &amp;UF '!Q55)</f>
        <v>4394.09</v>
      </c>
      <c r="E28" s="37"/>
      <c r="F28"/>
      <c r="G28"/>
    </row>
    <row r="29" spans="1:7">
      <c r="A29" s="36">
        <v>20</v>
      </c>
      <c r="B29" s="33">
        <f>SUM('24-25 DISTRICT INC UT,UC &amp;UF '!N27)</f>
        <v>2240.52</v>
      </c>
      <c r="C29" s="34">
        <f>SUM('24-25 DISTRICT INC UT,UC &amp;UF '!I56)</f>
        <v>2430.28</v>
      </c>
      <c r="D29" s="35">
        <f>SUM('24-25 DISTRICT INC UT,UC &amp;UF '!Q56)</f>
        <v>4712.6</v>
      </c>
      <c r="E29" s="37"/>
      <c r="F29"/>
      <c r="G29"/>
    </row>
    <row r="30" spans="1:7">
      <c r="A30" s="32">
        <v>21</v>
      </c>
      <c r="B30" s="33">
        <f>SUM('24-25 DISTRICT INC UT,UC &amp;UF '!N28)</f>
        <v>2358.4</v>
      </c>
      <c r="C30" s="34">
        <f>SUM('24-25 DISTRICT INC UT,UC &amp;UF '!I57)</f>
        <v>2548.25</v>
      </c>
      <c r="D30" s="35">
        <f>SUM('24-25 DISTRICT INC UT,UC &amp;UF '!Q57)</f>
        <v>5031.11</v>
      </c>
      <c r="E30" s="37"/>
      <c r="F30"/>
      <c r="G30"/>
    </row>
    <row r="31" spans="1:7">
      <c r="A31" s="36">
        <v>22</v>
      </c>
      <c r="B31" s="33">
        <f>SUM('24-25 DISTRICT INC UT,UC &amp;UF '!N29)</f>
        <v>2476.46</v>
      </c>
      <c r="C31" s="34">
        <f>SUM('24-25 DISTRICT INC UT,UC &amp;UF '!I58)</f>
        <v>2666.22</v>
      </c>
      <c r="D31" s="35">
        <f>SUM('24-25 DISTRICT INC UT,UC &amp;UF '!Q58)</f>
        <v>5349.62</v>
      </c>
      <c r="E31" s="37"/>
      <c r="F31"/>
      <c r="G31"/>
    </row>
    <row r="32" spans="6:7">
      <c r="F32"/>
      <c r="G32"/>
    </row>
    <row r="34" s="2" customFormat="1" ht="12.6" customHeight="1" spans="1:7">
      <c r="A34" s="38" t="s">
        <v>74</v>
      </c>
      <c r="B34" s="39"/>
      <c r="D34" s="40"/>
      <c r="F34" s="41"/>
      <c r="G34" s="40"/>
    </row>
    <row r="36" spans="5:5">
      <c r="E36" s="35" t="s">
        <v>11</v>
      </c>
    </row>
    <row r="38" spans="1:9">
      <c r="A38" s="42"/>
      <c r="I38" s="43"/>
    </row>
    <row r="39" spans="1:1">
      <c r="A39" s="42">
        <v>45413</v>
      </c>
    </row>
  </sheetData>
  <pageMargins left="0.75" right="0.25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24-25 Tuition</vt:lpstr>
      <vt:lpstr>24-25 DISTRICT INC UT,UC &amp;UF </vt:lpstr>
      <vt:lpstr>for web page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Colleen</cp:lastModifiedBy>
  <dcterms:created xsi:type="dcterms:W3CDTF">1999-05-13T15:26:00Z</dcterms:created>
  <cp:lastPrinted>2017-05-13T01:57:00Z</cp:lastPrinted>
  <dcterms:modified xsi:type="dcterms:W3CDTF">2024-05-22T00:48:56Z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8E6CB8A7944E4961AE1E601A0B657822_13</vt:lpwstr>
  </property>
  <property fmtid="{D5CDD505-2E9C-101B-9397-08002B2CF9AE}" pid="3" name="KSOProductBuildVer">
    <vt:lpwstr>1033-12.2.0.16909</vt:lpwstr>
  </property>
</Properties>
</file>